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KÖZÖS PÉNZÜGY\Költségvetés\2024\III.név.mód\Locklex-es\"/>
    </mc:Choice>
  </mc:AlternateContent>
  <xr:revisionPtr revIDLastSave="0" documentId="13_ncr:1_{2C3DE38A-D8DF-4F26-B9E6-9A13264A2E6E}" xr6:coauthVersionLast="47" xr6:coauthVersionMax="47" xr10:uidLastSave="{00000000-0000-0000-0000-000000000000}"/>
  <bookViews>
    <workbookView xWindow="-120" yWindow="-120" windowWidth="29040" windowHeight="15720" tabRatio="599" firstSheet="4" activeTab="16" xr2:uid="{00000000-000D-0000-FFFF-FFFF00000000}"/>
  </bookViews>
  <sheets>
    <sheet name="2-3.mell" sheetId="1" r:id="rId1"/>
    <sheet name="4.mell" sheetId="2" r:id="rId2"/>
    <sheet name="4.1" sheetId="6" r:id="rId3"/>
    <sheet name="4.2" sheetId="25" r:id="rId4"/>
    <sheet name="4.3" sheetId="39" r:id="rId5"/>
    <sheet name="4.4" sheetId="40" r:id="rId6"/>
    <sheet name="4,5" sheetId="41" r:id="rId7"/>
    <sheet name="4,6" sheetId="42" r:id="rId8"/>
    <sheet name="5.mell" sheetId="3" r:id="rId9"/>
    <sheet name="5.1" sheetId="7" r:id="rId10"/>
    <sheet name="5.2" sheetId="26" r:id="rId11"/>
    <sheet name="5.3 " sheetId="37" r:id="rId12"/>
    <sheet name="5.4" sheetId="46" r:id="rId13"/>
    <sheet name="5.5" sheetId="47" r:id="rId14"/>
    <sheet name="5.6" sheetId="48" r:id="rId15"/>
    <sheet name="6.mell." sheetId="23" r:id="rId16"/>
    <sheet name="7-8.mell." sheetId="9" r:id="rId17"/>
    <sheet name="9.1-9.2" sheetId="10" r:id="rId18"/>
    <sheet name="9.3. mell." sheetId="11" r:id="rId19"/>
    <sheet name="10 mell" sheetId="29" r:id="rId20"/>
    <sheet name="11-11.2" sheetId="13" r:id="rId21"/>
    <sheet name="12 mell" sheetId="17" r:id="rId22"/>
  </sheets>
  <definedNames>
    <definedName name="_xlnm.Print_Titles" localSheetId="2">'4.1'!$6:$10</definedName>
    <definedName name="_xlnm.Print_Titles" localSheetId="4">'4.3'!$7:$11</definedName>
    <definedName name="_xlnm.Print_Titles" localSheetId="9">'5.1'!$6:$11</definedName>
    <definedName name="_xlnm.Print_Area" localSheetId="19">'10 mell'!$A$1:$E$14</definedName>
    <definedName name="_xlnm.Print_Area" localSheetId="20">'11-11.2'!$A$1:$F$69</definedName>
    <definedName name="_xlnm.Print_Area" localSheetId="21">'12 mell'!$A$1:$N$38</definedName>
    <definedName name="_xlnm.Print_Area" localSheetId="0">'2-3.mell'!$A$1:$E$51</definedName>
    <definedName name="_xlnm.Print_Area" localSheetId="6">'4,5'!$A$1:$N$46</definedName>
    <definedName name="_xlnm.Print_Area" localSheetId="7">'4,6'!$A$1:$N$59</definedName>
    <definedName name="_xlnm.Print_Area" localSheetId="2">'4.1'!$A$1:$O$230</definedName>
    <definedName name="_xlnm.Print_Area" localSheetId="3">'4.2'!$A$1:$N$46</definedName>
    <definedName name="_xlnm.Print_Area" localSheetId="4">'4.3'!$A$1:$N$152</definedName>
    <definedName name="_xlnm.Print_Area" localSheetId="5">'4.4'!$A$1:$N$51</definedName>
    <definedName name="_xlnm.Print_Area" localSheetId="1">'4.mell'!$A$1:$M$61</definedName>
    <definedName name="_xlnm.Print_Area" localSheetId="9">'5.1'!$A$1:$M$240</definedName>
    <definedName name="_xlnm.Print_Area" localSheetId="11">'5.3 '!$A$1:$L$188</definedName>
    <definedName name="_xlnm.Print_Area" localSheetId="12">'5.4'!$A$1:$L$51</definedName>
    <definedName name="_xlnm.Print_Area" localSheetId="13">'5.5'!$A$1:$L$43</definedName>
    <definedName name="_xlnm.Print_Area" localSheetId="14">'5.6'!$A$1:$L$66</definedName>
    <definedName name="_xlnm.Print_Area" localSheetId="8">'5.mell'!$A$1:$K$58</definedName>
    <definedName name="_xlnm.Print_Area" localSheetId="15">'6.mell.'!$A$1:$D$60</definedName>
    <definedName name="_xlnm.Print_Area" localSheetId="16">'7-8.mell.'!$A$1:$E$57</definedName>
    <definedName name="_xlnm.Print_Area" localSheetId="17">'9.1-9.2'!$A$1:$K$96</definedName>
    <definedName name="_xlnm.Print_Area" localSheetId="18">'9.3. mell.'!$A$1:$E$22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7" l="1"/>
  <c r="E30" i="17"/>
  <c r="F30" i="17"/>
  <c r="G30" i="17"/>
  <c r="H30" i="17"/>
  <c r="I30" i="17"/>
  <c r="J30" i="17"/>
  <c r="K30" i="17"/>
  <c r="L30" i="17"/>
  <c r="M30" i="17"/>
  <c r="N30" i="17"/>
  <c r="C30" i="17"/>
  <c r="D28" i="17"/>
  <c r="E28" i="17"/>
  <c r="F28" i="17"/>
  <c r="G28" i="17"/>
  <c r="H28" i="17"/>
  <c r="I28" i="17"/>
  <c r="J28" i="17"/>
  <c r="K28" i="17"/>
  <c r="L28" i="17"/>
  <c r="M28" i="17"/>
  <c r="N28" i="17"/>
  <c r="C28" i="17"/>
  <c r="D27" i="17"/>
  <c r="E27" i="17"/>
  <c r="F27" i="17"/>
  <c r="G27" i="17"/>
  <c r="H27" i="17"/>
  <c r="I27" i="17"/>
  <c r="J27" i="17"/>
  <c r="K27" i="17"/>
  <c r="L27" i="17"/>
  <c r="M27" i="17"/>
  <c r="N27" i="17"/>
  <c r="C27" i="17"/>
  <c r="D26" i="17"/>
  <c r="E26" i="17"/>
  <c r="F26" i="17"/>
  <c r="G26" i="17"/>
  <c r="H26" i="17"/>
  <c r="I26" i="17"/>
  <c r="J26" i="17"/>
  <c r="K26" i="17"/>
  <c r="L26" i="17"/>
  <c r="M26" i="17"/>
  <c r="N26" i="17"/>
  <c r="C26" i="17"/>
  <c r="D21" i="17"/>
  <c r="E21" i="17"/>
  <c r="F21" i="17"/>
  <c r="G21" i="17"/>
  <c r="H21" i="17"/>
  <c r="I21" i="17"/>
  <c r="J21" i="17"/>
  <c r="K21" i="17"/>
  <c r="L21" i="17"/>
  <c r="M21" i="17"/>
  <c r="N21" i="17"/>
  <c r="C21" i="17"/>
  <c r="D14" i="17"/>
  <c r="E14" i="17"/>
  <c r="F14" i="17"/>
  <c r="G14" i="17"/>
  <c r="H14" i="17"/>
  <c r="I14" i="17"/>
  <c r="J14" i="17"/>
  <c r="K14" i="17"/>
  <c r="L14" i="17"/>
  <c r="M14" i="17"/>
  <c r="N14" i="17"/>
  <c r="C14" i="17"/>
  <c r="D13" i="17"/>
  <c r="E13" i="17"/>
  <c r="F13" i="17"/>
  <c r="G13" i="17"/>
  <c r="H13" i="17"/>
  <c r="I13" i="17"/>
  <c r="J13" i="17"/>
  <c r="K13" i="17"/>
  <c r="L13" i="17"/>
  <c r="M13" i="17"/>
  <c r="N13" i="17"/>
  <c r="C13" i="17"/>
  <c r="D10" i="17"/>
  <c r="E10" i="17"/>
  <c r="F10" i="17"/>
  <c r="G10" i="17"/>
  <c r="H10" i="17"/>
  <c r="I10" i="17"/>
  <c r="J10" i="17"/>
  <c r="K10" i="17"/>
  <c r="L10" i="17"/>
  <c r="M10" i="17"/>
  <c r="N10" i="17"/>
  <c r="C10" i="17"/>
  <c r="Q38" i="17"/>
  <c r="Q36" i="17"/>
  <c r="Q24" i="17"/>
  <c r="Q16" i="17"/>
  <c r="Q23" i="17"/>
  <c r="D62" i="48"/>
  <c r="D59" i="48" s="1"/>
  <c r="E62" i="48"/>
  <c r="F62" i="48"/>
  <c r="G62" i="48"/>
  <c r="H62" i="48"/>
  <c r="I62" i="48"/>
  <c r="J62" i="48"/>
  <c r="J59" i="48" s="1"/>
  <c r="K62" i="48"/>
  <c r="K59" i="48" s="1"/>
  <c r="L62" i="48"/>
  <c r="L59" i="48" s="1"/>
  <c r="E59" i="48"/>
  <c r="F59" i="48"/>
  <c r="G59" i="48"/>
  <c r="H59" i="48"/>
  <c r="I59" i="48"/>
  <c r="D60" i="48"/>
  <c r="E60" i="48"/>
  <c r="F60" i="48"/>
  <c r="G60" i="48"/>
  <c r="H60" i="48"/>
  <c r="I60" i="48"/>
  <c r="J60" i="48"/>
  <c r="K60" i="48"/>
  <c r="L60" i="48"/>
  <c r="D63" i="48"/>
  <c r="E63" i="48"/>
  <c r="F63" i="48"/>
  <c r="G63" i="48"/>
  <c r="H63" i="48"/>
  <c r="I63" i="48"/>
  <c r="J63" i="48"/>
  <c r="K63" i="48"/>
  <c r="L63" i="48"/>
  <c r="C63" i="48"/>
  <c r="C62" i="48"/>
  <c r="C59" i="48" s="1"/>
  <c r="D182" i="37"/>
  <c r="M182" i="37" s="1"/>
  <c r="E182" i="37"/>
  <c r="F182" i="37"/>
  <c r="G182" i="37"/>
  <c r="H182" i="37"/>
  <c r="I182" i="37"/>
  <c r="J182" i="37"/>
  <c r="K182" i="37"/>
  <c r="L182" i="37"/>
  <c r="C182" i="37"/>
  <c r="M181" i="37"/>
  <c r="M183" i="37"/>
  <c r="M184" i="37"/>
  <c r="M185" i="37"/>
  <c r="M186" i="37"/>
  <c r="M187" i="37"/>
  <c r="M188" i="37"/>
  <c r="D185" i="37"/>
  <c r="E185" i="37"/>
  <c r="F185" i="37"/>
  <c r="G185" i="37"/>
  <c r="H185" i="37"/>
  <c r="I185" i="37"/>
  <c r="J185" i="37"/>
  <c r="K185" i="37"/>
  <c r="L185" i="37"/>
  <c r="C185" i="37"/>
  <c r="D59" i="26"/>
  <c r="E59" i="26"/>
  <c r="F59" i="26"/>
  <c r="G59" i="26"/>
  <c r="H59" i="26"/>
  <c r="I59" i="26"/>
  <c r="J59" i="26"/>
  <c r="K59" i="26"/>
  <c r="L59" i="26"/>
  <c r="C59" i="26"/>
  <c r="D29" i="42"/>
  <c r="E29" i="42"/>
  <c r="E30" i="42" s="1"/>
  <c r="E55" i="42" s="1"/>
  <c r="F29" i="42"/>
  <c r="G29" i="42"/>
  <c r="H29" i="42"/>
  <c r="I29" i="42"/>
  <c r="I48" i="42" s="1"/>
  <c r="J29" i="42"/>
  <c r="J48" i="42" s="1"/>
  <c r="K29" i="42"/>
  <c r="L29" i="42"/>
  <c r="M29" i="42"/>
  <c r="N29" i="42"/>
  <c r="D30" i="42"/>
  <c r="F30" i="42"/>
  <c r="F55" i="42" s="1"/>
  <c r="G30" i="42"/>
  <c r="H30" i="42"/>
  <c r="K30" i="42"/>
  <c r="K55" i="42" s="1"/>
  <c r="L30" i="42"/>
  <c r="M30" i="42"/>
  <c r="N30" i="42"/>
  <c r="D51" i="42"/>
  <c r="E51" i="42"/>
  <c r="F51" i="42"/>
  <c r="G51" i="42"/>
  <c r="H51" i="42"/>
  <c r="I51" i="42"/>
  <c r="J51" i="42"/>
  <c r="K51" i="42"/>
  <c r="L51" i="42"/>
  <c r="M51" i="42"/>
  <c r="N51" i="42"/>
  <c r="D52" i="42"/>
  <c r="E52" i="42"/>
  <c r="F52" i="42"/>
  <c r="G52" i="42"/>
  <c r="H52" i="42"/>
  <c r="I52" i="42"/>
  <c r="J52" i="42"/>
  <c r="K52" i="42"/>
  <c r="L52" i="42"/>
  <c r="M52" i="42"/>
  <c r="D48" i="42"/>
  <c r="F48" i="42"/>
  <c r="G48" i="42"/>
  <c r="H48" i="42"/>
  <c r="K48" i="42"/>
  <c r="L48" i="42"/>
  <c r="M48" i="42"/>
  <c r="N48" i="42"/>
  <c r="D54" i="42"/>
  <c r="E54" i="42"/>
  <c r="F54" i="42"/>
  <c r="G54" i="42"/>
  <c r="H54" i="42"/>
  <c r="I54" i="42"/>
  <c r="J54" i="42"/>
  <c r="K54" i="42"/>
  <c r="L54" i="42"/>
  <c r="M54" i="42"/>
  <c r="N54" i="42"/>
  <c r="D55" i="42"/>
  <c r="G55" i="42"/>
  <c r="H55" i="42"/>
  <c r="L55" i="42"/>
  <c r="M55" i="42"/>
  <c r="N55" i="42"/>
  <c r="C52" i="42"/>
  <c r="C55" i="42"/>
  <c r="C48" i="42"/>
  <c r="C24" i="42"/>
  <c r="O57" i="42"/>
  <c r="O58" i="42"/>
  <c r="D145" i="39"/>
  <c r="E145" i="39"/>
  <c r="F145" i="39"/>
  <c r="G145" i="39"/>
  <c r="H145" i="39"/>
  <c r="I145" i="39"/>
  <c r="J145" i="39"/>
  <c r="K145" i="39"/>
  <c r="L145" i="39"/>
  <c r="M145" i="39"/>
  <c r="N145" i="39"/>
  <c r="D146" i="39"/>
  <c r="E146" i="39"/>
  <c r="F146" i="39"/>
  <c r="G146" i="39"/>
  <c r="H146" i="39"/>
  <c r="I146" i="39"/>
  <c r="J146" i="39"/>
  <c r="K146" i="39"/>
  <c r="L146" i="39"/>
  <c r="M146" i="39"/>
  <c r="N146" i="39"/>
  <c r="C146" i="39"/>
  <c r="C145" i="39"/>
  <c r="D45" i="25"/>
  <c r="E45" i="25"/>
  <c r="F45" i="25"/>
  <c r="G45" i="25"/>
  <c r="H45" i="25"/>
  <c r="I45" i="25"/>
  <c r="J45" i="25"/>
  <c r="K45" i="25"/>
  <c r="L45" i="25"/>
  <c r="M45" i="25"/>
  <c r="N45" i="25"/>
  <c r="D46" i="25"/>
  <c r="E46" i="25"/>
  <c r="F46" i="25"/>
  <c r="G46" i="25"/>
  <c r="H46" i="25"/>
  <c r="I46" i="25"/>
  <c r="J46" i="25"/>
  <c r="K46" i="25"/>
  <c r="L46" i="25"/>
  <c r="M46" i="25"/>
  <c r="N46" i="25"/>
  <c r="C46" i="25"/>
  <c r="C45" i="25"/>
  <c r="P224" i="6"/>
  <c r="E224" i="6"/>
  <c r="F224" i="6"/>
  <c r="G224" i="6"/>
  <c r="H224" i="6"/>
  <c r="I224" i="6"/>
  <c r="J224" i="6"/>
  <c r="K224" i="6"/>
  <c r="L224" i="6"/>
  <c r="M224" i="6"/>
  <c r="N224" i="6"/>
  <c r="O224" i="6"/>
  <c r="D224" i="6"/>
  <c r="J91" i="10"/>
  <c r="K91" i="10"/>
  <c r="I91" i="10"/>
  <c r="D64" i="7"/>
  <c r="E34" i="9"/>
  <c r="E22" i="11"/>
  <c r="E16" i="11"/>
  <c r="D16" i="11"/>
  <c r="C16" i="11"/>
  <c r="E14" i="11"/>
  <c r="D14" i="11"/>
  <c r="C14" i="11"/>
  <c r="K95" i="10"/>
  <c r="H94" i="10"/>
  <c r="G94" i="10"/>
  <c r="F94" i="10"/>
  <c r="E94" i="10"/>
  <c r="E92" i="10" s="1"/>
  <c r="D94" i="10"/>
  <c r="C94" i="10"/>
  <c r="K93" i="10"/>
  <c r="H93" i="10"/>
  <c r="D92" i="10"/>
  <c r="C92" i="10"/>
  <c r="K62" i="10"/>
  <c r="K61" i="10"/>
  <c r="K57" i="10"/>
  <c r="K54" i="10"/>
  <c r="D117" i="7"/>
  <c r="E11" i="9"/>
  <c r="D11" i="9"/>
  <c r="C11" i="9"/>
  <c r="P196" i="6"/>
  <c r="P197" i="6"/>
  <c r="P198" i="6"/>
  <c r="P199" i="6"/>
  <c r="P200" i="6"/>
  <c r="P201" i="6"/>
  <c r="P202" i="6"/>
  <c r="P203" i="6"/>
  <c r="F16" i="1"/>
  <c r="D38" i="1"/>
  <c r="C17" i="2"/>
  <c r="D17" i="2"/>
  <c r="E17" i="2"/>
  <c r="F17" i="2"/>
  <c r="G17" i="2"/>
  <c r="H17" i="2"/>
  <c r="I17" i="2"/>
  <c r="J17" i="2"/>
  <c r="K17" i="2"/>
  <c r="L17" i="2"/>
  <c r="M17" i="2"/>
  <c r="B17" i="2"/>
  <c r="E119" i="7"/>
  <c r="F119" i="7"/>
  <c r="F120" i="7" s="1"/>
  <c r="G119" i="7"/>
  <c r="G120" i="7" s="1"/>
  <c r="H119" i="7"/>
  <c r="H120" i="7" s="1"/>
  <c r="I119" i="7"/>
  <c r="I120" i="7" s="1"/>
  <c r="J119" i="7"/>
  <c r="J120" i="7" s="1"/>
  <c r="K119" i="7"/>
  <c r="K120" i="7" s="1"/>
  <c r="L119" i="7"/>
  <c r="L120" i="7" s="1"/>
  <c r="M119" i="7"/>
  <c r="M120" i="7" s="1"/>
  <c r="E120" i="7"/>
  <c r="N14" i="7"/>
  <c r="N15" i="7"/>
  <c r="N16" i="7"/>
  <c r="N17" i="7"/>
  <c r="N18" i="7"/>
  <c r="N21" i="7"/>
  <c r="N22" i="7"/>
  <c r="N23" i="7"/>
  <c r="N24" i="7"/>
  <c r="N25" i="7"/>
  <c r="N26" i="7"/>
  <c r="N27" i="7"/>
  <c r="N28" i="7"/>
  <c r="N29" i="7"/>
  <c r="N30" i="7"/>
  <c r="N31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3" i="7"/>
  <c r="N54" i="7"/>
  <c r="N55" i="7"/>
  <c r="N56" i="7"/>
  <c r="N57" i="7"/>
  <c r="N58" i="7"/>
  <c r="N59" i="7"/>
  <c r="N60" i="7"/>
  <c r="N61" i="7"/>
  <c r="N62" i="7"/>
  <c r="N63" i="7"/>
  <c r="N65" i="7"/>
  <c r="N66" i="7"/>
  <c r="N67" i="7"/>
  <c r="N68" i="7"/>
  <c r="N69" i="7"/>
  <c r="N70" i="7"/>
  <c r="N71" i="7"/>
  <c r="N72" i="7"/>
  <c r="N73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3" i="7"/>
  <c r="N104" i="7"/>
  <c r="N105" i="7"/>
  <c r="N106" i="7"/>
  <c r="N107" i="7"/>
  <c r="N108" i="7"/>
  <c r="N109" i="7"/>
  <c r="N110" i="7"/>
  <c r="N113" i="7"/>
  <c r="N114" i="7"/>
  <c r="N115" i="7"/>
  <c r="N116" i="7"/>
  <c r="N118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3" i="7"/>
  <c r="N144" i="7"/>
  <c r="N145" i="7"/>
  <c r="N146" i="7"/>
  <c r="N147" i="7"/>
  <c r="N148" i="7"/>
  <c r="N149" i="7"/>
  <c r="N150" i="7"/>
  <c r="N153" i="7"/>
  <c r="N154" i="7"/>
  <c r="N155" i="7"/>
  <c r="N156" i="7"/>
  <c r="N157" i="7"/>
  <c r="N158" i="7"/>
  <c r="N159" i="7"/>
  <c r="N160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7" i="7"/>
  <c r="E48" i="42" l="1"/>
  <c r="O55" i="42"/>
  <c r="J30" i="42"/>
  <c r="J55" i="42" s="1"/>
  <c r="I30" i="42"/>
  <c r="I55" i="42" s="1"/>
  <c r="D16" i="7"/>
  <c r="D17" i="7"/>
  <c r="D116" i="7"/>
  <c r="D24" i="6"/>
  <c r="P24" i="6"/>
  <c r="D23" i="6"/>
  <c r="P23" i="6"/>
  <c r="D217" i="6"/>
  <c r="E106" i="6"/>
  <c r="E107" i="6" s="1"/>
  <c r="F106" i="6"/>
  <c r="F107" i="6" s="1"/>
  <c r="G106" i="6"/>
  <c r="H106" i="6"/>
  <c r="I106" i="6"/>
  <c r="J106" i="6"/>
  <c r="J107" i="6" s="1"/>
  <c r="K106" i="6"/>
  <c r="K107" i="6" s="1"/>
  <c r="L106" i="6"/>
  <c r="L107" i="6" s="1"/>
  <c r="M106" i="6"/>
  <c r="M107" i="6" s="1"/>
  <c r="N106" i="6"/>
  <c r="N107" i="6" s="1"/>
  <c r="O106" i="6"/>
  <c r="O107" i="6" s="1"/>
  <c r="G107" i="6"/>
  <c r="H107" i="6"/>
  <c r="I107" i="6"/>
  <c r="D105" i="6"/>
  <c r="D106" i="6" s="1"/>
  <c r="D47" i="6"/>
  <c r="D31" i="6"/>
  <c r="E26" i="6"/>
  <c r="E27" i="6" s="1"/>
  <c r="F26" i="6"/>
  <c r="F27" i="6" s="1"/>
  <c r="G26" i="6"/>
  <c r="G27" i="6" s="1"/>
  <c r="H26" i="6"/>
  <c r="H27" i="6" s="1"/>
  <c r="I26" i="6"/>
  <c r="I27" i="6" s="1"/>
  <c r="J26" i="6"/>
  <c r="J27" i="6" s="1"/>
  <c r="K26" i="6"/>
  <c r="K27" i="6" s="1"/>
  <c r="L26" i="6"/>
  <c r="L27" i="6" s="1"/>
  <c r="M26" i="6"/>
  <c r="M27" i="6" s="1"/>
  <c r="N26" i="6"/>
  <c r="N27" i="6" s="1"/>
  <c r="O26" i="6"/>
  <c r="O27" i="6"/>
  <c r="B21" i="2"/>
  <c r="C34" i="3"/>
  <c r="L34" i="3" s="1"/>
  <c r="D34" i="3"/>
  <c r="E34" i="3"/>
  <c r="F34" i="3"/>
  <c r="G34" i="3"/>
  <c r="H34" i="3"/>
  <c r="I34" i="3"/>
  <c r="J34" i="3"/>
  <c r="K34" i="3"/>
  <c r="B34" i="3"/>
  <c r="C36" i="2"/>
  <c r="D36" i="2"/>
  <c r="E36" i="2"/>
  <c r="F36" i="2"/>
  <c r="G36" i="2"/>
  <c r="H36" i="2"/>
  <c r="I36" i="2"/>
  <c r="J36" i="2"/>
  <c r="K36" i="2"/>
  <c r="L36" i="2"/>
  <c r="M36" i="2"/>
  <c r="C32" i="2"/>
  <c r="D32" i="2"/>
  <c r="E32" i="2"/>
  <c r="F32" i="2"/>
  <c r="G32" i="2"/>
  <c r="H32" i="2"/>
  <c r="I32" i="2"/>
  <c r="J32" i="2"/>
  <c r="K32" i="2"/>
  <c r="L32" i="2"/>
  <c r="M32" i="2"/>
  <c r="B32" i="2"/>
  <c r="C28" i="2"/>
  <c r="D28" i="2"/>
  <c r="E28" i="2"/>
  <c r="F28" i="2"/>
  <c r="G28" i="2"/>
  <c r="H28" i="2"/>
  <c r="I28" i="2"/>
  <c r="J28" i="2"/>
  <c r="K28" i="2"/>
  <c r="L28" i="2"/>
  <c r="M28" i="2"/>
  <c r="B28" i="2"/>
  <c r="B36" i="2"/>
  <c r="C37" i="2"/>
  <c r="D37" i="2"/>
  <c r="E37" i="2"/>
  <c r="F37" i="2"/>
  <c r="G37" i="2"/>
  <c r="H37" i="2"/>
  <c r="I37" i="2"/>
  <c r="J37" i="2"/>
  <c r="K37" i="2"/>
  <c r="L37" i="2"/>
  <c r="M37" i="2"/>
  <c r="B37" i="2"/>
  <c r="E201" i="6"/>
  <c r="E202" i="6" s="1"/>
  <c r="F201" i="6"/>
  <c r="F202" i="6" s="1"/>
  <c r="G201" i="6"/>
  <c r="G202" i="6" s="1"/>
  <c r="H201" i="6"/>
  <c r="H202" i="6" s="1"/>
  <c r="I201" i="6"/>
  <c r="I202" i="6" s="1"/>
  <c r="J201" i="6"/>
  <c r="J202" i="6" s="1"/>
  <c r="K201" i="6"/>
  <c r="K202" i="6" s="1"/>
  <c r="L201" i="6"/>
  <c r="L202" i="6" s="1"/>
  <c r="M201" i="6"/>
  <c r="M202" i="6" s="1"/>
  <c r="N201" i="6"/>
  <c r="N202" i="6" s="1"/>
  <c r="D197" i="6"/>
  <c r="D198" i="6"/>
  <c r="D199" i="6"/>
  <c r="D200" i="6"/>
  <c r="D41" i="7"/>
  <c r="E179" i="7"/>
  <c r="F179" i="7"/>
  <c r="F180" i="7" s="1"/>
  <c r="G179" i="7"/>
  <c r="G180" i="7" s="1"/>
  <c r="H179" i="7"/>
  <c r="H180" i="7" s="1"/>
  <c r="I179" i="7"/>
  <c r="I180" i="7" s="1"/>
  <c r="J179" i="7"/>
  <c r="J180" i="7" s="1"/>
  <c r="K179" i="7"/>
  <c r="K180" i="7" s="1"/>
  <c r="L179" i="7"/>
  <c r="L180" i="7" s="1"/>
  <c r="M179" i="7"/>
  <c r="M180" i="7" s="1"/>
  <c r="D178" i="7"/>
  <c r="D179" i="7" s="1"/>
  <c r="E151" i="7"/>
  <c r="F151" i="7"/>
  <c r="F152" i="7" s="1"/>
  <c r="G151" i="7"/>
  <c r="G152" i="7" s="1"/>
  <c r="H151" i="7"/>
  <c r="H152" i="7" s="1"/>
  <c r="I151" i="7"/>
  <c r="I152" i="7" s="1"/>
  <c r="J151" i="7"/>
  <c r="J152" i="7" s="1"/>
  <c r="K151" i="7"/>
  <c r="K152" i="7" s="1"/>
  <c r="L151" i="7"/>
  <c r="L152" i="7" s="1"/>
  <c r="M151" i="7"/>
  <c r="M152" i="7" s="1"/>
  <c r="D150" i="7"/>
  <c r="D151" i="7" s="1"/>
  <c r="C29" i="2"/>
  <c r="D29" i="2"/>
  <c r="E29" i="2"/>
  <c r="F29" i="2"/>
  <c r="G29" i="2"/>
  <c r="H29" i="2"/>
  <c r="I29" i="2"/>
  <c r="J29" i="2"/>
  <c r="K29" i="2"/>
  <c r="L29" i="2"/>
  <c r="M29" i="2"/>
  <c r="B29" i="2"/>
  <c r="C26" i="3"/>
  <c r="D26" i="3"/>
  <c r="E26" i="3"/>
  <c r="F26" i="3"/>
  <c r="G26" i="3"/>
  <c r="H26" i="3"/>
  <c r="I26" i="3"/>
  <c r="J26" i="3"/>
  <c r="K26" i="3"/>
  <c r="B26" i="3"/>
  <c r="C22" i="37"/>
  <c r="D134" i="37"/>
  <c r="E134" i="37"/>
  <c r="F134" i="37"/>
  <c r="G134" i="37"/>
  <c r="H134" i="37"/>
  <c r="H135" i="37" s="1"/>
  <c r="I134" i="37"/>
  <c r="I135" i="37" s="1"/>
  <c r="J134" i="37"/>
  <c r="J135" i="37" s="1"/>
  <c r="K134" i="37"/>
  <c r="K127" i="37" s="1"/>
  <c r="K128" i="37" s="1"/>
  <c r="L134" i="37"/>
  <c r="D161" i="37"/>
  <c r="D162" i="37" s="1"/>
  <c r="E161" i="37"/>
  <c r="E162" i="37" s="1"/>
  <c r="F161" i="37"/>
  <c r="G161" i="37"/>
  <c r="H161" i="37"/>
  <c r="I161" i="37"/>
  <c r="J161" i="37"/>
  <c r="K161" i="37"/>
  <c r="K162" i="37" s="1"/>
  <c r="L161" i="37"/>
  <c r="L162" i="37" s="1"/>
  <c r="F162" i="37"/>
  <c r="G162" i="37"/>
  <c r="H162" i="37"/>
  <c r="I162" i="37"/>
  <c r="J162" i="37"/>
  <c r="M15" i="37"/>
  <c r="M16" i="37"/>
  <c r="M17" i="37"/>
  <c r="M18" i="37"/>
  <c r="M19" i="37"/>
  <c r="M20" i="37"/>
  <c r="M21" i="37"/>
  <c r="M23" i="37"/>
  <c r="M26" i="37"/>
  <c r="M27" i="37"/>
  <c r="M29" i="37"/>
  <c r="M30" i="37"/>
  <c r="M31" i="37"/>
  <c r="M32" i="37"/>
  <c r="M33" i="37"/>
  <c r="M34" i="37"/>
  <c r="M35" i="37"/>
  <c r="M36" i="37"/>
  <c r="M37" i="37"/>
  <c r="M38" i="37"/>
  <c r="M39" i="37"/>
  <c r="M40" i="37"/>
  <c r="M41" i="37"/>
  <c r="M42" i="37"/>
  <c r="M43" i="37"/>
  <c r="M44" i="37"/>
  <c r="M45" i="37"/>
  <c r="M46" i="37"/>
  <c r="M47" i="37"/>
  <c r="M48" i="37"/>
  <c r="M49" i="37"/>
  <c r="M50" i="37"/>
  <c r="M51" i="37"/>
  <c r="M52" i="37"/>
  <c r="M53" i="37"/>
  <c r="M54" i="37"/>
  <c r="M55" i="37"/>
  <c r="M56" i="37"/>
  <c r="M57" i="37"/>
  <c r="M58" i="37"/>
  <c r="M59" i="37"/>
  <c r="M60" i="37"/>
  <c r="M61" i="37"/>
  <c r="M62" i="37"/>
  <c r="M63" i="37"/>
  <c r="M64" i="37"/>
  <c r="M65" i="37"/>
  <c r="M66" i="37"/>
  <c r="M67" i="37"/>
  <c r="M68" i="37"/>
  <c r="M69" i="37"/>
  <c r="M73" i="37"/>
  <c r="M74" i="37"/>
  <c r="M75" i="37"/>
  <c r="M76" i="37"/>
  <c r="M77" i="37"/>
  <c r="M78" i="37"/>
  <c r="M79" i="37"/>
  <c r="M80" i="37"/>
  <c r="M81" i="37"/>
  <c r="M83" i="37"/>
  <c r="M86" i="37"/>
  <c r="M87" i="37"/>
  <c r="M88" i="37"/>
  <c r="M89" i="37"/>
  <c r="M92" i="37"/>
  <c r="M93" i="37"/>
  <c r="M94" i="37"/>
  <c r="M95" i="37"/>
  <c r="M96" i="37"/>
  <c r="M97" i="37"/>
  <c r="M98" i="37"/>
  <c r="M99" i="37"/>
  <c r="M100" i="37"/>
  <c r="M101" i="37"/>
  <c r="M102" i="37"/>
  <c r="M103" i="37"/>
  <c r="M104" i="37"/>
  <c r="M105" i="37"/>
  <c r="M106" i="37"/>
  <c r="M107" i="37"/>
  <c r="M108" i="37"/>
  <c r="M109" i="37"/>
  <c r="M110" i="37"/>
  <c r="M111" i="37"/>
  <c r="M112" i="37"/>
  <c r="M113" i="37"/>
  <c r="M114" i="37"/>
  <c r="M115" i="37"/>
  <c r="M116" i="37"/>
  <c r="M117" i="37"/>
  <c r="M118" i="37"/>
  <c r="M119" i="37"/>
  <c r="M120" i="37"/>
  <c r="M121" i="37"/>
  <c r="M122" i="37"/>
  <c r="M123" i="37"/>
  <c r="M124" i="37"/>
  <c r="M126" i="37"/>
  <c r="M129" i="37"/>
  <c r="M130" i="37"/>
  <c r="M131" i="37"/>
  <c r="M132" i="37"/>
  <c r="M133" i="37"/>
  <c r="M136" i="37"/>
  <c r="M137" i="37"/>
  <c r="M138" i="37"/>
  <c r="M139" i="37"/>
  <c r="M140" i="37"/>
  <c r="M141" i="37"/>
  <c r="M142" i="37"/>
  <c r="M143" i="37"/>
  <c r="M144" i="37"/>
  <c r="M145" i="37"/>
  <c r="M146" i="37"/>
  <c r="M149" i="37"/>
  <c r="M150" i="37"/>
  <c r="M151" i="37"/>
  <c r="M152" i="37"/>
  <c r="M153" i="37"/>
  <c r="M154" i="37"/>
  <c r="M155" i="37"/>
  <c r="M156" i="37"/>
  <c r="M157" i="37"/>
  <c r="M158" i="37"/>
  <c r="M159" i="37"/>
  <c r="M160" i="37"/>
  <c r="M163" i="37"/>
  <c r="M164" i="37"/>
  <c r="M165" i="37"/>
  <c r="M166" i="37"/>
  <c r="M167" i="37"/>
  <c r="M168" i="37"/>
  <c r="M169" i="37"/>
  <c r="M170" i="37"/>
  <c r="M171" i="37"/>
  <c r="M172" i="37"/>
  <c r="M173" i="37"/>
  <c r="M174" i="37"/>
  <c r="M175" i="37"/>
  <c r="D142" i="39"/>
  <c r="E142" i="39"/>
  <c r="F142" i="39"/>
  <c r="F143" i="39" s="1"/>
  <c r="G142" i="39"/>
  <c r="H142" i="39"/>
  <c r="I142" i="39"/>
  <c r="J142" i="39"/>
  <c r="J143" i="39" s="1"/>
  <c r="K142" i="39"/>
  <c r="L142" i="39"/>
  <c r="M142" i="39"/>
  <c r="N142" i="39"/>
  <c r="D143" i="39"/>
  <c r="E143" i="39"/>
  <c r="G143" i="39"/>
  <c r="H143" i="39"/>
  <c r="I143" i="39"/>
  <c r="K143" i="39"/>
  <c r="L143" i="39"/>
  <c r="M143" i="39"/>
  <c r="N143" i="39"/>
  <c r="C142" i="39"/>
  <c r="D30" i="39"/>
  <c r="E30" i="39"/>
  <c r="F30" i="39"/>
  <c r="G30" i="39"/>
  <c r="H30" i="39"/>
  <c r="I30" i="39"/>
  <c r="J30" i="39"/>
  <c r="K30" i="39"/>
  <c r="L30" i="39"/>
  <c r="M30" i="39"/>
  <c r="N30" i="39"/>
  <c r="D24" i="39"/>
  <c r="E24" i="39"/>
  <c r="E25" i="39" s="1"/>
  <c r="F24" i="39"/>
  <c r="F25" i="39" s="1"/>
  <c r="G24" i="39"/>
  <c r="H24" i="39"/>
  <c r="H25" i="39" s="1"/>
  <c r="I24" i="39"/>
  <c r="I25" i="39" s="1"/>
  <c r="J24" i="39"/>
  <c r="J25" i="39" s="1"/>
  <c r="K24" i="39"/>
  <c r="K25" i="39" s="1"/>
  <c r="L24" i="39"/>
  <c r="M24" i="39"/>
  <c r="N24" i="39"/>
  <c r="N25" i="39" s="1"/>
  <c r="D25" i="39"/>
  <c r="G25" i="39"/>
  <c r="L25" i="39"/>
  <c r="M25" i="39"/>
  <c r="E51" i="7"/>
  <c r="F51" i="7"/>
  <c r="G51" i="7"/>
  <c r="H51" i="7"/>
  <c r="I51" i="7"/>
  <c r="J51" i="7"/>
  <c r="K51" i="7"/>
  <c r="L51" i="7"/>
  <c r="M51" i="7"/>
  <c r="D50" i="7"/>
  <c r="E38" i="6"/>
  <c r="E39" i="6" s="1"/>
  <c r="F38" i="6"/>
  <c r="F39" i="6" s="1"/>
  <c r="G38" i="6"/>
  <c r="G39" i="6" s="1"/>
  <c r="H38" i="6"/>
  <c r="H39" i="6" s="1"/>
  <c r="I38" i="6"/>
  <c r="I39" i="6" s="1"/>
  <c r="J38" i="6"/>
  <c r="J39" i="6" s="1"/>
  <c r="K38" i="6"/>
  <c r="K39" i="6" s="1"/>
  <c r="L38" i="6"/>
  <c r="L39" i="6" s="1"/>
  <c r="M38" i="6"/>
  <c r="M39" i="6" s="1"/>
  <c r="N38" i="6"/>
  <c r="N39" i="6" s="1"/>
  <c r="O38" i="6"/>
  <c r="O39" i="6" s="1"/>
  <c r="D37" i="6"/>
  <c r="L17" i="3"/>
  <c r="L19" i="3"/>
  <c r="L20" i="3"/>
  <c r="L21" i="3"/>
  <c r="L22" i="3"/>
  <c r="L23" i="3"/>
  <c r="L25" i="3"/>
  <c r="L27" i="3"/>
  <c r="L28" i="3"/>
  <c r="L29" i="3"/>
  <c r="L30" i="3"/>
  <c r="L31" i="3"/>
  <c r="L32" i="3"/>
  <c r="L33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7" i="3"/>
  <c r="C30" i="3"/>
  <c r="D30" i="3"/>
  <c r="E30" i="3"/>
  <c r="F30" i="3"/>
  <c r="G30" i="3"/>
  <c r="H30" i="3"/>
  <c r="I30" i="3"/>
  <c r="J30" i="3"/>
  <c r="K30" i="3"/>
  <c r="B30" i="3"/>
  <c r="C33" i="2"/>
  <c r="D33" i="2"/>
  <c r="E33" i="2"/>
  <c r="F33" i="2"/>
  <c r="G33" i="2"/>
  <c r="H33" i="2"/>
  <c r="I33" i="2"/>
  <c r="J33" i="2"/>
  <c r="K33" i="2"/>
  <c r="L33" i="2"/>
  <c r="M33" i="2"/>
  <c r="B33" i="2"/>
  <c r="D29" i="40"/>
  <c r="E29" i="40"/>
  <c r="F29" i="40"/>
  <c r="G29" i="40"/>
  <c r="H29" i="40"/>
  <c r="I29" i="40"/>
  <c r="J29" i="40"/>
  <c r="K29" i="40"/>
  <c r="L29" i="40"/>
  <c r="M29" i="40"/>
  <c r="N29" i="40"/>
  <c r="C28" i="40"/>
  <c r="C29" i="40" s="1"/>
  <c r="D36" i="46"/>
  <c r="E36" i="46"/>
  <c r="F36" i="46"/>
  <c r="G36" i="46"/>
  <c r="H36" i="46"/>
  <c r="I36" i="46"/>
  <c r="J36" i="46"/>
  <c r="K36" i="46"/>
  <c r="L36" i="46"/>
  <c r="C25" i="46"/>
  <c r="D22" i="40"/>
  <c r="D23" i="40" s="1"/>
  <c r="E22" i="40"/>
  <c r="E23" i="40" s="1"/>
  <c r="F22" i="40"/>
  <c r="F23" i="40" s="1"/>
  <c r="G22" i="40"/>
  <c r="G23" i="40" s="1"/>
  <c r="H22" i="40"/>
  <c r="H23" i="40" s="1"/>
  <c r="I22" i="40"/>
  <c r="I23" i="40" s="1"/>
  <c r="J22" i="40"/>
  <c r="J23" i="40" s="1"/>
  <c r="K22" i="40"/>
  <c r="L22" i="40"/>
  <c r="L23" i="40" s="1"/>
  <c r="M22" i="40"/>
  <c r="M23" i="40" s="1"/>
  <c r="N22" i="40"/>
  <c r="K23" i="40"/>
  <c r="N23" i="40"/>
  <c r="C20" i="40"/>
  <c r="C22" i="40" s="1"/>
  <c r="C21" i="40"/>
  <c r="D147" i="37"/>
  <c r="E147" i="37"/>
  <c r="E148" i="37" s="1"/>
  <c r="F147" i="37"/>
  <c r="F148" i="37" s="1"/>
  <c r="G147" i="37"/>
  <c r="G148" i="37" s="1"/>
  <c r="H147" i="37"/>
  <c r="I147" i="37"/>
  <c r="I148" i="37" s="1"/>
  <c r="J147" i="37"/>
  <c r="J148" i="37" s="1"/>
  <c r="K147" i="37"/>
  <c r="K148" i="37" s="1"/>
  <c r="L147" i="37"/>
  <c r="L148" i="37" s="1"/>
  <c r="H148" i="37"/>
  <c r="C139" i="37"/>
  <c r="C140" i="37" s="1"/>
  <c r="C133" i="37"/>
  <c r="C132" i="37"/>
  <c r="C134" i="37" s="1"/>
  <c r="G135" i="37"/>
  <c r="L127" i="37"/>
  <c r="L128" i="37" s="1"/>
  <c r="E135" i="37"/>
  <c r="K135" i="37"/>
  <c r="L135" i="37"/>
  <c r="D90" i="37"/>
  <c r="D84" i="37" s="1"/>
  <c r="E90" i="37"/>
  <c r="E84" i="37" s="1"/>
  <c r="E85" i="37" s="1"/>
  <c r="F90" i="37"/>
  <c r="F91" i="37" s="1"/>
  <c r="G90" i="37"/>
  <c r="G91" i="37" s="1"/>
  <c r="H90" i="37"/>
  <c r="H84" i="37" s="1"/>
  <c r="H85" i="37" s="1"/>
  <c r="I90" i="37"/>
  <c r="I84" i="37" s="1"/>
  <c r="I85" i="37" s="1"/>
  <c r="J90" i="37"/>
  <c r="J84" i="37" s="1"/>
  <c r="J85" i="37" s="1"/>
  <c r="K90" i="37"/>
  <c r="K91" i="37" s="1"/>
  <c r="L90" i="37"/>
  <c r="L91" i="37" s="1"/>
  <c r="I91" i="37"/>
  <c r="J91" i="37"/>
  <c r="C89" i="37"/>
  <c r="C90" i="37" s="1"/>
  <c r="C84" i="37" s="1"/>
  <c r="D71" i="37"/>
  <c r="D72" i="37" s="1"/>
  <c r="E71" i="37"/>
  <c r="E72" i="37" s="1"/>
  <c r="F71" i="37"/>
  <c r="F72" i="37" s="1"/>
  <c r="G71" i="37"/>
  <c r="G72" i="37" s="1"/>
  <c r="I71" i="37"/>
  <c r="I72" i="37" s="1"/>
  <c r="C61" i="37"/>
  <c r="D24" i="37"/>
  <c r="D25" i="37" s="1"/>
  <c r="E24" i="37"/>
  <c r="F24" i="37"/>
  <c r="F25" i="37" s="1"/>
  <c r="G24" i="37"/>
  <c r="G25" i="37" s="1"/>
  <c r="H24" i="37"/>
  <c r="H25" i="37" s="1"/>
  <c r="I24" i="37"/>
  <c r="I25" i="37" s="1"/>
  <c r="J24" i="37"/>
  <c r="J25" i="37" s="1"/>
  <c r="K24" i="37"/>
  <c r="K25" i="37" s="1"/>
  <c r="L24" i="37"/>
  <c r="L25" i="37" s="1"/>
  <c r="E25" i="37"/>
  <c r="C20" i="37"/>
  <c r="C21" i="37"/>
  <c r="C23" i="37"/>
  <c r="H70" i="37"/>
  <c r="M70" i="37" s="1"/>
  <c r="J70" i="37"/>
  <c r="J71" i="37" s="1"/>
  <c r="J72" i="37" s="1"/>
  <c r="K70" i="37"/>
  <c r="K71" i="37" s="1"/>
  <c r="K72" i="37" s="1"/>
  <c r="L70" i="37"/>
  <c r="L71" i="37" s="1"/>
  <c r="L72" i="37" s="1"/>
  <c r="C69" i="37"/>
  <c r="C22" i="39"/>
  <c r="O22" i="39"/>
  <c r="E124" i="6"/>
  <c r="E125" i="6" s="1"/>
  <c r="F124" i="6"/>
  <c r="F125" i="6" s="1"/>
  <c r="G124" i="6"/>
  <c r="G125" i="6" s="1"/>
  <c r="H124" i="6"/>
  <c r="H125" i="6" s="1"/>
  <c r="I124" i="6"/>
  <c r="I125" i="6" s="1"/>
  <c r="J124" i="6"/>
  <c r="J125" i="6" s="1"/>
  <c r="K124" i="6"/>
  <c r="K125" i="6" s="1"/>
  <c r="L124" i="6"/>
  <c r="L125" i="6" s="1"/>
  <c r="M124" i="6"/>
  <c r="M125" i="6" s="1"/>
  <c r="N124" i="6"/>
  <c r="N125" i="6" s="1"/>
  <c r="O124" i="6"/>
  <c r="O125" i="6" s="1"/>
  <c r="D123" i="6"/>
  <c r="D124" i="6" s="1"/>
  <c r="D125" i="6" s="1"/>
  <c r="E68" i="6"/>
  <c r="E69" i="6" s="1"/>
  <c r="F68" i="6"/>
  <c r="F69" i="6" s="1"/>
  <c r="G68" i="6"/>
  <c r="G69" i="6" s="1"/>
  <c r="H68" i="6"/>
  <c r="H69" i="6" s="1"/>
  <c r="I68" i="6"/>
  <c r="I69" i="6" s="1"/>
  <c r="J68" i="6"/>
  <c r="J69" i="6" s="1"/>
  <c r="K68" i="6"/>
  <c r="K69" i="6" s="1"/>
  <c r="L68" i="6"/>
  <c r="L69" i="6" s="1"/>
  <c r="M68" i="6"/>
  <c r="M69" i="6" s="1"/>
  <c r="N68" i="6"/>
  <c r="N69" i="6" s="1"/>
  <c r="O68" i="6"/>
  <c r="O69" i="6" s="1"/>
  <c r="E74" i="7"/>
  <c r="F74" i="7"/>
  <c r="F75" i="7" s="1"/>
  <c r="G74" i="7"/>
  <c r="G75" i="7" s="1"/>
  <c r="H74" i="7"/>
  <c r="H75" i="7" s="1"/>
  <c r="I74" i="7"/>
  <c r="I75" i="7" s="1"/>
  <c r="J74" i="7"/>
  <c r="J75" i="7" s="1"/>
  <c r="K74" i="7"/>
  <c r="K75" i="7" s="1"/>
  <c r="L74" i="7"/>
  <c r="L75" i="7" s="1"/>
  <c r="M74" i="7"/>
  <c r="M75" i="7" s="1"/>
  <c r="D72" i="7"/>
  <c r="D73" i="7"/>
  <c r="E101" i="7"/>
  <c r="F101" i="7"/>
  <c r="F102" i="7" s="1"/>
  <c r="G101" i="7"/>
  <c r="G102" i="7" s="1"/>
  <c r="H101" i="7"/>
  <c r="H102" i="7" s="1"/>
  <c r="I101" i="7"/>
  <c r="I102" i="7" s="1"/>
  <c r="J101" i="7"/>
  <c r="J102" i="7" s="1"/>
  <c r="K101" i="7"/>
  <c r="K102" i="7" s="1"/>
  <c r="L101" i="7"/>
  <c r="L102" i="7" s="1"/>
  <c r="M101" i="7"/>
  <c r="M102" i="7" s="1"/>
  <c r="D100" i="7"/>
  <c r="D99" i="7"/>
  <c r="D67" i="6"/>
  <c r="D68" i="6" s="1"/>
  <c r="D69" i="6" s="1"/>
  <c r="C67" i="37"/>
  <c r="C145" i="37"/>
  <c r="C146" i="37"/>
  <c r="D36" i="41"/>
  <c r="E36" i="41"/>
  <c r="F36" i="41"/>
  <c r="G36" i="41"/>
  <c r="H36" i="41"/>
  <c r="I36" i="41"/>
  <c r="J36" i="41"/>
  <c r="K36" i="41"/>
  <c r="L36" i="41"/>
  <c r="M36" i="41"/>
  <c r="N36" i="41"/>
  <c r="C36" i="41"/>
  <c r="D31" i="41"/>
  <c r="E31" i="41"/>
  <c r="E32" i="41" s="1"/>
  <c r="F31" i="41"/>
  <c r="G31" i="41"/>
  <c r="G32" i="41" s="1"/>
  <c r="H31" i="41"/>
  <c r="H32" i="41" s="1"/>
  <c r="I31" i="41"/>
  <c r="J31" i="41"/>
  <c r="K31" i="41"/>
  <c r="K32" i="41" s="1"/>
  <c r="L31" i="41"/>
  <c r="M31" i="41"/>
  <c r="M32" i="41" s="1"/>
  <c r="N31" i="41"/>
  <c r="D32" i="41"/>
  <c r="F32" i="41"/>
  <c r="I32" i="41"/>
  <c r="J32" i="41"/>
  <c r="L32" i="41"/>
  <c r="N32" i="41"/>
  <c r="C32" i="41"/>
  <c r="C31" i="41"/>
  <c r="C30" i="41"/>
  <c r="D24" i="47"/>
  <c r="E24" i="47"/>
  <c r="F24" i="47"/>
  <c r="M24" i="47" s="1"/>
  <c r="G24" i="47"/>
  <c r="H24" i="47"/>
  <c r="I24" i="47"/>
  <c r="J24" i="47"/>
  <c r="J25" i="47" s="1"/>
  <c r="K24" i="47"/>
  <c r="L24" i="47"/>
  <c r="L25" i="47" s="1"/>
  <c r="D25" i="47"/>
  <c r="E25" i="47"/>
  <c r="G25" i="47"/>
  <c r="H25" i="47"/>
  <c r="I25" i="47"/>
  <c r="K25" i="47"/>
  <c r="C25" i="47"/>
  <c r="C24" i="47"/>
  <c r="M19" i="47"/>
  <c r="M20" i="47"/>
  <c r="M21" i="47"/>
  <c r="M22" i="47"/>
  <c r="M23" i="47"/>
  <c r="M26" i="47"/>
  <c r="M27" i="47"/>
  <c r="M28" i="47"/>
  <c r="M29" i="47"/>
  <c r="M30" i="47"/>
  <c r="M31" i="47"/>
  <c r="M32" i="47"/>
  <c r="M18" i="47"/>
  <c r="D17" i="47"/>
  <c r="E17" i="47"/>
  <c r="F17" i="47"/>
  <c r="G17" i="47"/>
  <c r="H17" i="47"/>
  <c r="I17" i="47"/>
  <c r="J17" i="47"/>
  <c r="K17" i="47"/>
  <c r="K18" i="47" s="1"/>
  <c r="L17" i="47"/>
  <c r="D18" i="47"/>
  <c r="E18" i="47"/>
  <c r="F18" i="47"/>
  <c r="G18" i="47"/>
  <c r="H18" i="47"/>
  <c r="I18" i="47"/>
  <c r="J18" i="47"/>
  <c r="L18" i="47"/>
  <c r="C18" i="47"/>
  <c r="C17" i="47"/>
  <c r="C23" i="47"/>
  <c r="C16" i="47"/>
  <c r="K237" i="7" l="1"/>
  <c r="E75" i="7"/>
  <c r="N74" i="7"/>
  <c r="E102" i="7"/>
  <c r="N102" i="7" s="1"/>
  <c r="N101" i="7"/>
  <c r="N51" i="7"/>
  <c r="E180" i="7"/>
  <c r="N180" i="7" s="1"/>
  <c r="N179" i="7"/>
  <c r="E152" i="7"/>
  <c r="N152" i="7" s="1"/>
  <c r="N151" i="7"/>
  <c r="M212" i="6"/>
  <c r="M213" i="6" s="1"/>
  <c r="M221" i="6" s="1"/>
  <c r="J212" i="6"/>
  <c r="J213" i="6" s="1"/>
  <c r="J221" i="6" s="1"/>
  <c r="O212" i="6"/>
  <c r="O213" i="6" s="1"/>
  <c r="O221" i="6" s="1"/>
  <c r="N212" i="6"/>
  <c r="N213" i="6" s="1"/>
  <c r="N221" i="6" s="1"/>
  <c r="K212" i="6"/>
  <c r="K213" i="6" s="1"/>
  <c r="K221" i="6" s="1"/>
  <c r="I212" i="6"/>
  <c r="I213" i="6" s="1"/>
  <c r="I221" i="6" s="1"/>
  <c r="H212" i="6"/>
  <c r="H213" i="6" s="1"/>
  <c r="H221" i="6" s="1"/>
  <c r="G212" i="6"/>
  <c r="G213" i="6" s="1"/>
  <c r="G221" i="6" s="1"/>
  <c r="L212" i="6"/>
  <c r="L213" i="6" s="1"/>
  <c r="L221" i="6" s="1"/>
  <c r="F212" i="6"/>
  <c r="F213" i="6" s="1"/>
  <c r="F221" i="6" s="1"/>
  <c r="E212" i="6"/>
  <c r="E213" i="6" s="1"/>
  <c r="E221" i="6" s="1"/>
  <c r="D201" i="6"/>
  <c r="D101" i="7"/>
  <c r="M147" i="37"/>
  <c r="E127" i="37"/>
  <c r="E128" i="37" s="1"/>
  <c r="M161" i="37"/>
  <c r="D127" i="37"/>
  <c r="D178" i="37" s="1"/>
  <c r="D148" i="37"/>
  <c r="M148" i="37" s="1"/>
  <c r="M134" i="37"/>
  <c r="M25" i="37"/>
  <c r="F127" i="37"/>
  <c r="L178" i="37"/>
  <c r="K178" i="37"/>
  <c r="E178" i="37"/>
  <c r="M162" i="37"/>
  <c r="J127" i="37"/>
  <c r="I127" i="37"/>
  <c r="C147" i="37"/>
  <c r="C127" i="37" s="1"/>
  <c r="D135" i="37"/>
  <c r="H127" i="37"/>
  <c r="D128" i="37"/>
  <c r="G127" i="37"/>
  <c r="M24" i="37"/>
  <c r="M71" i="37"/>
  <c r="M90" i="37"/>
  <c r="D85" i="37"/>
  <c r="C70" i="37"/>
  <c r="L84" i="37"/>
  <c r="L85" i="37" s="1"/>
  <c r="K84" i="37"/>
  <c r="K85" i="37" s="1"/>
  <c r="H91" i="37"/>
  <c r="E91" i="37"/>
  <c r="D91" i="37"/>
  <c r="F135" i="37"/>
  <c r="G84" i="37"/>
  <c r="G85" i="37" s="1"/>
  <c r="H71" i="37"/>
  <c r="H72" i="37" s="1"/>
  <c r="M72" i="37" s="1"/>
  <c r="F84" i="37"/>
  <c r="F85" i="37" s="1"/>
  <c r="C24" i="37"/>
  <c r="D74" i="7"/>
  <c r="F25" i="47"/>
  <c r="M25" i="47" s="1"/>
  <c r="C38" i="3"/>
  <c r="D38" i="3"/>
  <c r="F38" i="3"/>
  <c r="G38" i="3"/>
  <c r="H38" i="3"/>
  <c r="I38" i="3"/>
  <c r="J38" i="3"/>
  <c r="K38" i="3"/>
  <c r="D32" i="48"/>
  <c r="E32" i="48"/>
  <c r="F32" i="48"/>
  <c r="G32" i="48"/>
  <c r="H32" i="48"/>
  <c r="H33" i="48" s="1"/>
  <c r="I32" i="48"/>
  <c r="I33" i="48" s="1"/>
  <c r="J32" i="48"/>
  <c r="K32" i="48"/>
  <c r="L32" i="48"/>
  <c r="L33" i="48" s="1"/>
  <c r="C32" i="48"/>
  <c r="D39" i="48"/>
  <c r="D40" i="48" s="1"/>
  <c r="E39" i="48"/>
  <c r="E40" i="48" s="1"/>
  <c r="F39" i="48"/>
  <c r="G39" i="48"/>
  <c r="G40" i="48" s="1"/>
  <c r="H39" i="48"/>
  <c r="I39" i="48"/>
  <c r="J39" i="48"/>
  <c r="J40" i="48" s="1"/>
  <c r="K39" i="48"/>
  <c r="K40" i="48" s="1"/>
  <c r="L39" i="48"/>
  <c r="L40" i="48" s="1"/>
  <c r="F40" i="48"/>
  <c r="H40" i="48"/>
  <c r="I40" i="48"/>
  <c r="C37" i="48"/>
  <c r="C39" i="48" s="1"/>
  <c r="C40" i="48" s="1"/>
  <c r="C38" i="48"/>
  <c r="C16" i="48"/>
  <c r="C17" i="48"/>
  <c r="C18" i="48"/>
  <c r="M14" i="48"/>
  <c r="M15" i="48"/>
  <c r="M19" i="48"/>
  <c r="M22" i="48"/>
  <c r="M23" i="48"/>
  <c r="M24" i="48"/>
  <c r="M25" i="48"/>
  <c r="M28" i="48"/>
  <c r="M29" i="48"/>
  <c r="M30" i="48"/>
  <c r="M31" i="48"/>
  <c r="M34" i="48"/>
  <c r="M35" i="48"/>
  <c r="M36" i="48"/>
  <c r="M41" i="48"/>
  <c r="M42" i="48"/>
  <c r="M43" i="48"/>
  <c r="M44" i="48"/>
  <c r="M47" i="48"/>
  <c r="M49" i="48"/>
  <c r="M50" i="48"/>
  <c r="M53" i="48"/>
  <c r="M59" i="48"/>
  <c r="M62" i="48"/>
  <c r="M65" i="48"/>
  <c r="M66" i="48"/>
  <c r="M13" i="48"/>
  <c r="F55" i="48"/>
  <c r="G55" i="48"/>
  <c r="H55" i="48"/>
  <c r="I55" i="48"/>
  <c r="J55" i="48"/>
  <c r="K55" i="48"/>
  <c r="L55" i="48"/>
  <c r="E55" i="48"/>
  <c r="D45" i="48"/>
  <c r="D46" i="48" s="1"/>
  <c r="E45" i="48"/>
  <c r="E46" i="48" s="1"/>
  <c r="F45" i="48"/>
  <c r="F46" i="48" s="1"/>
  <c r="G45" i="48"/>
  <c r="G46" i="48" s="1"/>
  <c r="H45" i="48"/>
  <c r="H46" i="48" s="1"/>
  <c r="I45" i="48"/>
  <c r="I46" i="48" s="1"/>
  <c r="J45" i="48"/>
  <c r="J46" i="48" s="1"/>
  <c r="K45" i="48"/>
  <c r="K46" i="48" s="1"/>
  <c r="L45" i="48"/>
  <c r="L46" i="48" s="1"/>
  <c r="D33" i="48"/>
  <c r="E33" i="48"/>
  <c r="F33" i="48"/>
  <c r="J33" i="48"/>
  <c r="K33" i="48"/>
  <c r="D26" i="48"/>
  <c r="D27" i="48" s="1"/>
  <c r="E26" i="48"/>
  <c r="E27" i="48" s="1"/>
  <c r="F26" i="48"/>
  <c r="F27" i="48" s="1"/>
  <c r="G26" i="48"/>
  <c r="G27" i="48" s="1"/>
  <c r="H26" i="48"/>
  <c r="H27" i="48" s="1"/>
  <c r="I26" i="48"/>
  <c r="I27" i="48" s="1"/>
  <c r="J26" i="48"/>
  <c r="J27" i="48" s="1"/>
  <c r="K26" i="48"/>
  <c r="K27" i="48" s="1"/>
  <c r="L26" i="48"/>
  <c r="L27" i="48" s="1"/>
  <c r="D20" i="48"/>
  <c r="D21" i="48" s="1"/>
  <c r="E20" i="48"/>
  <c r="E21" i="48" s="1"/>
  <c r="F20" i="48"/>
  <c r="F21" i="48" s="1"/>
  <c r="G20" i="48"/>
  <c r="G21" i="48" s="1"/>
  <c r="H20" i="48"/>
  <c r="H21" i="48" s="1"/>
  <c r="I20" i="48"/>
  <c r="I21" i="48" s="1"/>
  <c r="J20" i="48"/>
  <c r="K20" i="48"/>
  <c r="L20" i="48"/>
  <c r="L21" i="48" s="1"/>
  <c r="C19" i="48"/>
  <c r="C49" i="48"/>
  <c r="C43" i="48"/>
  <c r="C36" i="48"/>
  <c r="C30" i="48"/>
  <c r="C24" i="48"/>
  <c r="C14" i="48"/>
  <c r="D55" i="48"/>
  <c r="K33" i="10"/>
  <c r="D184" i="7"/>
  <c r="E225" i="7"/>
  <c r="F225" i="7"/>
  <c r="F226" i="7" s="1"/>
  <c r="F237" i="7" s="1"/>
  <c r="G225" i="7"/>
  <c r="G226" i="7" s="1"/>
  <c r="G237" i="7" s="1"/>
  <c r="H225" i="7"/>
  <c r="H226" i="7" s="1"/>
  <c r="H237" i="7" s="1"/>
  <c r="I225" i="7"/>
  <c r="I226" i="7" s="1"/>
  <c r="I237" i="7" s="1"/>
  <c r="J225" i="7"/>
  <c r="J226" i="7" s="1"/>
  <c r="J237" i="7" s="1"/>
  <c r="K225" i="7"/>
  <c r="K226" i="7" s="1"/>
  <c r="L225" i="7"/>
  <c r="L226" i="7" s="1"/>
  <c r="L237" i="7" s="1"/>
  <c r="M225" i="7"/>
  <c r="M226" i="7" s="1"/>
  <c r="M237" i="7" s="1"/>
  <c r="D224" i="7"/>
  <c r="D225" i="7" s="1"/>
  <c r="E161" i="7"/>
  <c r="F161" i="7"/>
  <c r="G161" i="7"/>
  <c r="G162" i="7" s="1"/>
  <c r="H161" i="7"/>
  <c r="H162" i="7" s="1"/>
  <c r="I161" i="7"/>
  <c r="I162" i="7" s="1"/>
  <c r="J161" i="7"/>
  <c r="J162" i="7" s="1"/>
  <c r="K161" i="7"/>
  <c r="K162" i="7" s="1"/>
  <c r="L161" i="7"/>
  <c r="L162" i="7" s="1"/>
  <c r="M161" i="7"/>
  <c r="M162" i="7" s="1"/>
  <c r="E52" i="7"/>
  <c r="F52" i="7"/>
  <c r="G52" i="7"/>
  <c r="H52" i="7"/>
  <c r="I52" i="7"/>
  <c r="J52" i="7"/>
  <c r="K52" i="7"/>
  <c r="L52" i="7"/>
  <c r="M52" i="7"/>
  <c r="D49" i="7"/>
  <c r="D51" i="7" s="1"/>
  <c r="E19" i="7"/>
  <c r="F19" i="7"/>
  <c r="G19" i="7"/>
  <c r="H19" i="7"/>
  <c r="I19" i="7"/>
  <c r="J19" i="7"/>
  <c r="K19" i="7"/>
  <c r="K230" i="7" s="1"/>
  <c r="L19" i="7"/>
  <c r="L230" i="7" s="1"/>
  <c r="M19" i="7"/>
  <c r="D18" i="7"/>
  <c r="D15" i="7"/>
  <c r="J11" i="10"/>
  <c r="I11" i="10"/>
  <c r="K12" i="10"/>
  <c r="D140" i="7"/>
  <c r="E141" i="7"/>
  <c r="F141" i="7"/>
  <c r="F142" i="7" s="1"/>
  <c r="G141" i="7"/>
  <c r="G142" i="7" s="1"/>
  <c r="H141" i="7"/>
  <c r="H142" i="7" s="1"/>
  <c r="I141" i="7"/>
  <c r="I142" i="7" s="1"/>
  <c r="J141" i="7"/>
  <c r="J142" i="7" s="1"/>
  <c r="K141" i="7"/>
  <c r="L141" i="7"/>
  <c r="L142" i="7" s="1"/>
  <c r="M141" i="7"/>
  <c r="M142" i="7" s="1"/>
  <c r="E111" i="7"/>
  <c r="F111" i="7"/>
  <c r="F112" i="7" s="1"/>
  <c r="G111" i="7"/>
  <c r="G112" i="7" s="1"/>
  <c r="H111" i="7"/>
  <c r="H112" i="7" s="1"/>
  <c r="I111" i="7"/>
  <c r="I112" i="7" s="1"/>
  <c r="J111" i="7"/>
  <c r="J112" i="7" s="1"/>
  <c r="K111" i="7"/>
  <c r="K112" i="7" s="1"/>
  <c r="L111" i="7"/>
  <c r="L112" i="7" s="1"/>
  <c r="M111" i="7"/>
  <c r="M112" i="7" s="1"/>
  <c r="D110" i="7"/>
  <c r="D111" i="7" s="1"/>
  <c r="E32" i="7"/>
  <c r="F32" i="7"/>
  <c r="F33" i="7" s="1"/>
  <c r="G32" i="7"/>
  <c r="G33" i="7" s="1"/>
  <c r="H32" i="7"/>
  <c r="H33" i="7" s="1"/>
  <c r="I32" i="7"/>
  <c r="I33" i="7" s="1"/>
  <c r="J32" i="7"/>
  <c r="J33" i="7" s="1"/>
  <c r="K32" i="7"/>
  <c r="K33" i="7" s="1"/>
  <c r="L32" i="7"/>
  <c r="L33" i="7" s="1"/>
  <c r="M32" i="7"/>
  <c r="M33" i="7" s="1"/>
  <c r="K30" i="10"/>
  <c r="K29" i="10" s="1"/>
  <c r="J29" i="10"/>
  <c r="I29" i="10"/>
  <c r="I16" i="10"/>
  <c r="K20" i="10"/>
  <c r="K19" i="10"/>
  <c r="K41" i="10"/>
  <c r="C20" i="26"/>
  <c r="C19" i="26"/>
  <c r="K40" i="10"/>
  <c r="K39" i="10"/>
  <c r="K38" i="10"/>
  <c r="H38" i="10"/>
  <c r="E12" i="11"/>
  <c r="D12" i="11"/>
  <c r="C12" i="11"/>
  <c r="C26" i="46"/>
  <c r="M26" i="46"/>
  <c r="D27" i="46"/>
  <c r="E27" i="46"/>
  <c r="F27" i="46"/>
  <c r="G27" i="46"/>
  <c r="H27" i="46"/>
  <c r="I27" i="46"/>
  <c r="J27" i="46"/>
  <c r="K27" i="46"/>
  <c r="L27" i="46"/>
  <c r="C66" i="37"/>
  <c r="D25" i="2"/>
  <c r="E25" i="2"/>
  <c r="F25" i="2"/>
  <c r="G25" i="2"/>
  <c r="H25" i="2"/>
  <c r="J25" i="2"/>
  <c r="K25" i="2"/>
  <c r="L25" i="2"/>
  <c r="M25" i="2"/>
  <c r="O13" i="25"/>
  <c r="O14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3" i="25"/>
  <c r="O34" i="25"/>
  <c r="O35" i="25"/>
  <c r="D31" i="25"/>
  <c r="O31" i="25" s="1"/>
  <c r="E31" i="25"/>
  <c r="F31" i="25"/>
  <c r="G31" i="25"/>
  <c r="G32" i="25" s="1"/>
  <c r="H31" i="25"/>
  <c r="I31" i="25"/>
  <c r="J31" i="25"/>
  <c r="K31" i="25"/>
  <c r="L31" i="25"/>
  <c r="M31" i="25"/>
  <c r="M32" i="25" s="1"/>
  <c r="N31" i="25"/>
  <c r="D32" i="25"/>
  <c r="O32" i="25" s="1"/>
  <c r="E32" i="25"/>
  <c r="F32" i="25"/>
  <c r="H32" i="25"/>
  <c r="I32" i="25"/>
  <c r="J32" i="25"/>
  <c r="K32" i="25"/>
  <c r="L32" i="25"/>
  <c r="N32" i="25"/>
  <c r="C30" i="25"/>
  <c r="C31" i="25" s="1"/>
  <c r="C32" i="25" s="1"/>
  <c r="D15" i="25"/>
  <c r="D16" i="25" s="1"/>
  <c r="E15" i="25"/>
  <c r="F15" i="25"/>
  <c r="F16" i="25" s="1"/>
  <c r="G15" i="25"/>
  <c r="H15" i="25"/>
  <c r="H16" i="25" s="1"/>
  <c r="I15" i="25"/>
  <c r="I16" i="25" s="1"/>
  <c r="J15" i="25"/>
  <c r="O15" i="25" s="1"/>
  <c r="K15" i="25"/>
  <c r="K16" i="25" s="1"/>
  <c r="L15" i="25"/>
  <c r="L16" i="25" s="1"/>
  <c r="M15" i="25"/>
  <c r="M16" i="25" s="1"/>
  <c r="N15" i="25"/>
  <c r="E16" i="25"/>
  <c r="G16" i="25"/>
  <c r="N16" i="25"/>
  <c r="D21" i="25"/>
  <c r="D22" i="25" s="1"/>
  <c r="E21" i="25"/>
  <c r="F21" i="25"/>
  <c r="F22" i="25" s="1"/>
  <c r="G21" i="25"/>
  <c r="H21" i="25"/>
  <c r="H22" i="25" s="1"/>
  <c r="I21" i="25"/>
  <c r="I22" i="25" s="1"/>
  <c r="J21" i="25"/>
  <c r="J22" i="25" s="1"/>
  <c r="K21" i="25"/>
  <c r="L21" i="25"/>
  <c r="M21" i="25"/>
  <c r="M22" i="25" s="1"/>
  <c r="N21" i="25"/>
  <c r="N22" i="25" s="1"/>
  <c r="E22" i="25"/>
  <c r="G22" i="25"/>
  <c r="K22" i="25"/>
  <c r="L22" i="25"/>
  <c r="D31" i="26"/>
  <c r="D32" i="26" s="1"/>
  <c r="E31" i="26"/>
  <c r="E32" i="26" s="1"/>
  <c r="F31" i="26"/>
  <c r="F32" i="26" s="1"/>
  <c r="G31" i="26"/>
  <c r="G32" i="26" s="1"/>
  <c r="H31" i="26"/>
  <c r="H32" i="26" s="1"/>
  <c r="I31" i="26"/>
  <c r="I32" i="26" s="1"/>
  <c r="J31" i="26"/>
  <c r="J32" i="26" s="1"/>
  <c r="K31" i="26"/>
  <c r="K32" i="26" s="1"/>
  <c r="L31" i="26"/>
  <c r="L32" i="26" s="1"/>
  <c r="C30" i="26"/>
  <c r="D24" i="26"/>
  <c r="D25" i="26" s="1"/>
  <c r="E24" i="26"/>
  <c r="E25" i="26" s="1"/>
  <c r="F24" i="26"/>
  <c r="G24" i="26"/>
  <c r="H24" i="26"/>
  <c r="H25" i="26" s="1"/>
  <c r="I24" i="26"/>
  <c r="I25" i="26" s="1"/>
  <c r="J24" i="26"/>
  <c r="K24" i="26"/>
  <c r="K25" i="26" s="1"/>
  <c r="L24" i="26"/>
  <c r="L25" i="26" s="1"/>
  <c r="J25" i="26"/>
  <c r="D68" i="39"/>
  <c r="D69" i="39" s="1"/>
  <c r="E68" i="39"/>
  <c r="E69" i="39" s="1"/>
  <c r="F68" i="39"/>
  <c r="F69" i="39" s="1"/>
  <c r="G68" i="39"/>
  <c r="G69" i="39" s="1"/>
  <c r="H68" i="39"/>
  <c r="H69" i="39" s="1"/>
  <c r="I68" i="39"/>
  <c r="I69" i="39" s="1"/>
  <c r="J68" i="39"/>
  <c r="J69" i="39" s="1"/>
  <c r="K68" i="39"/>
  <c r="K69" i="39" s="1"/>
  <c r="L68" i="39"/>
  <c r="L69" i="39" s="1"/>
  <c r="M68" i="39"/>
  <c r="M69" i="39" s="1"/>
  <c r="N68" i="39"/>
  <c r="N69" i="39" s="1"/>
  <c r="C68" i="39"/>
  <c r="C69" i="39" s="1"/>
  <c r="H33" i="47"/>
  <c r="L33" i="47"/>
  <c r="C22" i="47"/>
  <c r="C15" i="47"/>
  <c r="C33" i="47" s="1"/>
  <c r="D21" i="41"/>
  <c r="D22" i="41" s="1"/>
  <c r="E21" i="41"/>
  <c r="E22" i="41" s="1"/>
  <c r="F21" i="41"/>
  <c r="F22" i="41" s="1"/>
  <c r="G21" i="41"/>
  <c r="G22" i="41" s="1"/>
  <c r="H21" i="41"/>
  <c r="H22" i="41" s="1"/>
  <c r="I21" i="41"/>
  <c r="I22" i="41" s="1"/>
  <c r="J21" i="41"/>
  <c r="J22" i="41" s="1"/>
  <c r="K21" i="41"/>
  <c r="K22" i="41" s="1"/>
  <c r="L21" i="41"/>
  <c r="L22" i="41" s="1"/>
  <c r="M21" i="41"/>
  <c r="M22" i="41" s="1"/>
  <c r="N21" i="41"/>
  <c r="N22" i="41" s="1"/>
  <c r="C20" i="41"/>
  <c r="C21" i="41" s="1"/>
  <c r="D15" i="41"/>
  <c r="D16" i="41" s="1"/>
  <c r="D43" i="41" s="1"/>
  <c r="E15" i="41"/>
  <c r="E16" i="41" s="1"/>
  <c r="E43" i="41" s="1"/>
  <c r="F15" i="41"/>
  <c r="F16" i="41" s="1"/>
  <c r="F43" i="41" s="1"/>
  <c r="G15" i="41"/>
  <c r="G16" i="41" s="1"/>
  <c r="H15" i="41"/>
  <c r="H16" i="41" s="1"/>
  <c r="I15" i="41"/>
  <c r="I16" i="41" s="1"/>
  <c r="I43" i="41" s="1"/>
  <c r="J15" i="41"/>
  <c r="J16" i="41" s="1"/>
  <c r="J43" i="41" s="1"/>
  <c r="K15" i="41"/>
  <c r="K16" i="41" s="1"/>
  <c r="K43" i="41" s="1"/>
  <c r="L15" i="41"/>
  <c r="L16" i="41" s="1"/>
  <c r="L43" i="41" s="1"/>
  <c r="M15" i="41"/>
  <c r="M16" i="41" s="1"/>
  <c r="M43" i="41" s="1"/>
  <c r="N15" i="41"/>
  <c r="N16" i="41" s="1"/>
  <c r="C14" i="41"/>
  <c r="C15" i="41" s="1"/>
  <c r="C34" i="46"/>
  <c r="C27" i="40"/>
  <c r="M19" i="46"/>
  <c r="M20" i="46"/>
  <c r="M21" i="46"/>
  <c r="M22" i="46"/>
  <c r="M23" i="46"/>
  <c r="M24" i="46"/>
  <c r="M29" i="46"/>
  <c r="M30" i="46"/>
  <c r="M31" i="46"/>
  <c r="M32" i="46"/>
  <c r="M33" i="46"/>
  <c r="M35" i="46"/>
  <c r="M38" i="46"/>
  <c r="E47" i="46"/>
  <c r="F47" i="46"/>
  <c r="G47" i="46"/>
  <c r="H47" i="46"/>
  <c r="I47" i="46"/>
  <c r="J47" i="46"/>
  <c r="K47" i="46"/>
  <c r="L47" i="46"/>
  <c r="D47" i="46"/>
  <c r="B50" i="3"/>
  <c r="B53" i="2"/>
  <c r="B49" i="2"/>
  <c r="B46" i="3"/>
  <c r="B42" i="3"/>
  <c r="B45" i="2"/>
  <c r="B57" i="2"/>
  <c r="B54" i="3"/>
  <c r="D45" i="26"/>
  <c r="E45" i="26"/>
  <c r="F45" i="26"/>
  <c r="G45" i="26"/>
  <c r="H45" i="26"/>
  <c r="I45" i="26"/>
  <c r="J45" i="26"/>
  <c r="K45" i="26"/>
  <c r="L45" i="26"/>
  <c r="D46" i="26"/>
  <c r="E46" i="26"/>
  <c r="F46" i="26"/>
  <c r="G46" i="26"/>
  <c r="H46" i="26"/>
  <c r="I46" i="26"/>
  <c r="J46" i="26"/>
  <c r="K46" i="26"/>
  <c r="L46" i="26"/>
  <c r="C44" i="26"/>
  <c r="C45" i="26" s="1"/>
  <c r="C43" i="26"/>
  <c r="C46" i="26" s="1"/>
  <c r="D42" i="26"/>
  <c r="C42" i="26" s="1"/>
  <c r="H230" i="7" l="1"/>
  <c r="G230" i="7"/>
  <c r="F230" i="7"/>
  <c r="E230" i="7"/>
  <c r="M230" i="7"/>
  <c r="I230" i="7"/>
  <c r="J230" i="7"/>
  <c r="N75" i="7"/>
  <c r="E112" i="7"/>
  <c r="N112" i="7" s="1"/>
  <c r="N111" i="7"/>
  <c r="N120" i="7"/>
  <c r="N119" i="7"/>
  <c r="N161" i="7"/>
  <c r="E33" i="7"/>
  <c r="N33" i="7" s="1"/>
  <c r="N32" i="7"/>
  <c r="N64" i="7"/>
  <c r="N52" i="7"/>
  <c r="E142" i="7"/>
  <c r="N141" i="7"/>
  <c r="N19" i="7"/>
  <c r="E226" i="7"/>
  <c r="N226" i="7" s="1"/>
  <c r="N225" i="7"/>
  <c r="K20" i="7"/>
  <c r="K240" i="7" s="1"/>
  <c r="F162" i="7"/>
  <c r="E162" i="7"/>
  <c r="M20" i="7"/>
  <c r="M240" i="7" s="1"/>
  <c r="L20" i="7"/>
  <c r="L240" i="7" s="1"/>
  <c r="H20" i="7"/>
  <c r="H240" i="7" s="1"/>
  <c r="G20" i="7"/>
  <c r="G240" i="7" s="1"/>
  <c r="F20" i="7"/>
  <c r="F240" i="7" s="1"/>
  <c r="E20" i="7"/>
  <c r="E240" i="7" s="1"/>
  <c r="J20" i="7"/>
  <c r="J240" i="7" s="1"/>
  <c r="I20" i="7"/>
  <c r="I240" i="7" s="1"/>
  <c r="K142" i="7"/>
  <c r="M91" i="37"/>
  <c r="M135" i="37"/>
  <c r="H128" i="37"/>
  <c r="H178" i="37"/>
  <c r="I128" i="37"/>
  <c r="M128" i="37" s="1"/>
  <c r="I178" i="37"/>
  <c r="J128" i="37"/>
  <c r="J178" i="37"/>
  <c r="G128" i="37"/>
  <c r="G178" i="37"/>
  <c r="F128" i="37"/>
  <c r="F178" i="37"/>
  <c r="M84" i="37"/>
  <c r="M85" i="37"/>
  <c r="M127" i="37"/>
  <c r="C27" i="46"/>
  <c r="G43" i="41"/>
  <c r="H43" i="41"/>
  <c r="N43" i="41"/>
  <c r="G33" i="47"/>
  <c r="E33" i="47"/>
  <c r="K33" i="47"/>
  <c r="J33" i="47"/>
  <c r="I33" i="47"/>
  <c r="F33" i="47"/>
  <c r="D33" i="47"/>
  <c r="M33" i="47" s="1"/>
  <c r="M40" i="48"/>
  <c r="M55" i="48"/>
  <c r="M32" i="48"/>
  <c r="M27" i="48"/>
  <c r="M46" i="48"/>
  <c r="K21" i="48"/>
  <c r="J21" i="48"/>
  <c r="G33" i="48"/>
  <c r="M33" i="48" s="1"/>
  <c r="M26" i="48"/>
  <c r="M20" i="48"/>
  <c r="M45" i="48"/>
  <c r="C55" i="48"/>
  <c r="D19" i="7"/>
  <c r="K16" i="10"/>
  <c r="J16" i="25"/>
  <c r="O16" i="25" s="1"/>
  <c r="J49" i="26"/>
  <c r="I49" i="26"/>
  <c r="H49" i="26"/>
  <c r="G49" i="26"/>
  <c r="F49" i="26"/>
  <c r="G25" i="26"/>
  <c r="L49" i="26"/>
  <c r="K49" i="26"/>
  <c r="E49" i="26"/>
  <c r="D49" i="26"/>
  <c r="F25" i="26"/>
  <c r="M47" i="46"/>
  <c r="E12" i="29"/>
  <c r="E14" i="29" s="1"/>
  <c r="E20" i="11"/>
  <c r="E18" i="11"/>
  <c r="K90" i="10"/>
  <c r="J89" i="10"/>
  <c r="I89" i="10"/>
  <c r="K88" i="10"/>
  <c r="K87" i="10" s="1"/>
  <c r="J87" i="10"/>
  <c r="I87" i="10"/>
  <c r="I86" i="10"/>
  <c r="J86" i="10" s="1"/>
  <c r="I85" i="10"/>
  <c r="J85" i="10" s="1"/>
  <c r="I84" i="10"/>
  <c r="J84" i="10" s="1"/>
  <c r="K83" i="10"/>
  <c r="K81" i="10"/>
  <c r="K80" i="10"/>
  <c r="I79" i="10"/>
  <c r="J79" i="10" s="1"/>
  <c r="I60" i="10"/>
  <c r="J60" i="10" s="1"/>
  <c r="I59" i="10"/>
  <c r="K58" i="10"/>
  <c r="J55" i="10"/>
  <c r="K56" i="10"/>
  <c r="K55" i="10" s="1"/>
  <c r="I53" i="10"/>
  <c r="K53" i="10"/>
  <c r="K51" i="10"/>
  <c r="J50" i="10"/>
  <c r="I50" i="10"/>
  <c r="K49" i="10"/>
  <c r="J48" i="10"/>
  <c r="I48" i="10"/>
  <c r="K47" i="10"/>
  <c r="K46" i="10" s="1"/>
  <c r="J46" i="10"/>
  <c r="I46" i="10"/>
  <c r="K45" i="10"/>
  <c r="K43" i="10"/>
  <c r="I37" i="10"/>
  <c r="J37" i="10" s="1"/>
  <c r="K34" i="10"/>
  <c r="K32" i="10"/>
  <c r="J31" i="10"/>
  <c r="I31" i="10"/>
  <c r="K28" i="10"/>
  <c r="K27" i="10" s="1"/>
  <c r="J27" i="10"/>
  <c r="I27" i="10"/>
  <c r="K26" i="10"/>
  <c r="K25" i="10" s="1"/>
  <c r="J25" i="10"/>
  <c r="I25" i="10"/>
  <c r="K24" i="10"/>
  <c r="K23" i="10" s="1"/>
  <c r="J23" i="10"/>
  <c r="I23" i="10"/>
  <c r="K21" i="10"/>
  <c r="J21" i="10"/>
  <c r="I21" i="10"/>
  <c r="J18" i="10"/>
  <c r="J17" i="10"/>
  <c r="K15" i="10"/>
  <c r="K14" i="10" s="1"/>
  <c r="J14" i="10"/>
  <c r="I14" i="10"/>
  <c r="K13" i="10"/>
  <c r="K11" i="10" s="1"/>
  <c r="E56" i="9"/>
  <c r="E57" i="9" s="1"/>
  <c r="E32" i="9"/>
  <c r="E28" i="9"/>
  <c r="E24" i="9"/>
  <c r="E17" i="9"/>
  <c r="E15" i="9"/>
  <c r="E13" i="9"/>
  <c r="N240" i="7" l="1"/>
  <c r="E237" i="7"/>
  <c r="N237" i="7" s="1"/>
  <c r="N20" i="7"/>
  <c r="N142" i="7"/>
  <c r="N230" i="7"/>
  <c r="N162" i="7"/>
  <c r="M21" i="48"/>
  <c r="J16" i="10"/>
  <c r="I55" i="10"/>
  <c r="K89" i="10"/>
  <c r="K31" i="10"/>
  <c r="K48" i="10"/>
  <c r="J78" i="10"/>
  <c r="J96" i="10" s="1"/>
  <c r="I35" i="10"/>
  <c r="J35" i="10"/>
  <c r="K50" i="10"/>
  <c r="E38" i="9"/>
  <c r="J53" i="10"/>
  <c r="O36" i="41"/>
  <c r="K78" i="10"/>
  <c r="K96" i="10" s="1"/>
  <c r="I78" i="10"/>
  <c r="I96" i="10" s="1"/>
  <c r="K36" i="10"/>
  <c r="K35" i="10" s="1"/>
  <c r="D39" i="47"/>
  <c r="E39" i="47"/>
  <c r="F39" i="47"/>
  <c r="G39" i="47"/>
  <c r="H39" i="47"/>
  <c r="I39" i="47"/>
  <c r="J39" i="47"/>
  <c r="K39" i="47"/>
  <c r="L39" i="47"/>
  <c r="E32" i="47"/>
  <c r="F32" i="47"/>
  <c r="G32" i="47"/>
  <c r="G34" i="47" s="1"/>
  <c r="H32" i="47"/>
  <c r="I32" i="47"/>
  <c r="J32" i="47"/>
  <c r="K32" i="47"/>
  <c r="L32" i="47"/>
  <c r="D32" i="47"/>
  <c r="C28" i="47"/>
  <c r="C21" i="47"/>
  <c r="C14" i="47"/>
  <c r="E40" i="46"/>
  <c r="E44" i="46" s="1"/>
  <c r="F40" i="46"/>
  <c r="F44" i="46" s="1"/>
  <c r="G40" i="46"/>
  <c r="G44" i="46" s="1"/>
  <c r="H40" i="46"/>
  <c r="H44" i="46" s="1"/>
  <c r="I40" i="46"/>
  <c r="I44" i="46" s="1"/>
  <c r="J40" i="46"/>
  <c r="J44" i="46" s="1"/>
  <c r="K40" i="46"/>
  <c r="K44" i="46" s="1"/>
  <c r="L40" i="46"/>
  <c r="L44" i="46" s="1"/>
  <c r="D40" i="46"/>
  <c r="C31" i="46"/>
  <c r="C21" i="46"/>
  <c r="C14" i="46"/>
  <c r="D184" i="37"/>
  <c r="E184" i="37"/>
  <c r="F184" i="37"/>
  <c r="G184" i="37"/>
  <c r="H184" i="37"/>
  <c r="I184" i="37"/>
  <c r="J184" i="37"/>
  <c r="K184" i="37"/>
  <c r="L184" i="37"/>
  <c r="E177" i="37"/>
  <c r="E179" i="37" s="1"/>
  <c r="F177" i="37"/>
  <c r="F179" i="37" s="1"/>
  <c r="G177" i="37"/>
  <c r="G179" i="37" s="1"/>
  <c r="H177" i="37"/>
  <c r="H179" i="37" s="1"/>
  <c r="I177" i="37"/>
  <c r="I179" i="37" s="1"/>
  <c r="J177" i="37"/>
  <c r="J179" i="37" s="1"/>
  <c r="K177" i="37"/>
  <c r="K179" i="37" s="1"/>
  <c r="L177" i="37"/>
  <c r="L179" i="37" s="1"/>
  <c r="D177" i="37"/>
  <c r="D179" i="37" s="1"/>
  <c r="C173" i="37"/>
  <c r="C169" i="37"/>
  <c r="C165" i="37"/>
  <c r="C159" i="37"/>
  <c r="C155" i="37"/>
  <c r="C151" i="37"/>
  <c r="C144" i="37"/>
  <c r="C148" i="37" s="1"/>
  <c r="C138" i="37"/>
  <c r="C131" i="37"/>
  <c r="C135" i="37" s="1"/>
  <c r="C126" i="37"/>
  <c r="C128" i="37" s="1"/>
  <c r="C122" i="37"/>
  <c r="C118" i="37"/>
  <c r="C114" i="37"/>
  <c r="C106" i="37"/>
  <c r="C102" i="37"/>
  <c r="C98" i="37"/>
  <c r="C94" i="37"/>
  <c r="C88" i="37"/>
  <c r="C83" i="37"/>
  <c r="C85" i="37" s="1"/>
  <c r="C79" i="37"/>
  <c r="C75" i="37"/>
  <c r="C64" i="37"/>
  <c r="C60" i="37"/>
  <c r="C56" i="37"/>
  <c r="C52" i="37"/>
  <c r="C48" i="37"/>
  <c r="C44" i="37"/>
  <c r="C40" i="37"/>
  <c r="C36" i="37"/>
  <c r="C32" i="37"/>
  <c r="C19" i="37"/>
  <c r="C25" i="37" s="1"/>
  <c r="C15" i="37"/>
  <c r="D48" i="26"/>
  <c r="D58" i="26" s="1"/>
  <c r="E48" i="26"/>
  <c r="E58" i="26" s="1"/>
  <c r="F48" i="26"/>
  <c r="F58" i="26" s="1"/>
  <c r="G48" i="26"/>
  <c r="H48" i="26"/>
  <c r="I48" i="26"/>
  <c r="J48" i="26"/>
  <c r="K48" i="26"/>
  <c r="L48" i="26"/>
  <c r="C39" i="26"/>
  <c r="C35" i="26"/>
  <c r="C14" i="26"/>
  <c r="M179" i="37" l="1"/>
  <c r="M177" i="37"/>
  <c r="C91" i="37"/>
  <c r="Q99" i="37"/>
  <c r="J52" i="10"/>
  <c r="K52" i="10"/>
  <c r="I52" i="10"/>
  <c r="L58" i="26"/>
  <c r="L50" i="26"/>
  <c r="K22" i="3" s="1"/>
  <c r="K58" i="26"/>
  <c r="K50" i="26"/>
  <c r="J22" i="3" s="1"/>
  <c r="J58" i="26"/>
  <c r="J50" i="26"/>
  <c r="I22" i="3" s="1"/>
  <c r="I58" i="26"/>
  <c r="I50" i="26"/>
  <c r="H22" i="3" s="1"/>
  <c r="F50" i="26"/>
  <c r="E22" i="3" s="1"/>
  <c r="H58" i="26"/>
  <c r="H50" i="26"/>
  <c r="G22" i="3" s="1"/>
  <c r="E50" i="26"/>
  <c r="D22" i="3" s="1"/>
  <c r="G58" i="26"/>
  <c r="G50" i="26"/>
  <c r="F22" i="3" s="1"/>
  <c r="D50" i="26"/>
  <c r="C22" i="3" s="1"/>
  <c r="I181" i="37"/>
  <c r="G181" i="37"/>
  <c r="F181" i="37"/>
  <c r="E181" i="37"/>
  <c r="K181" i="37"/>
  <c r="C184" i="37"/>
  <c r="L181" i="37"/>
  <c r="J181" i="37"/>
  <c r="L36" i="47"/>
  <c r="L34" i="47"/>
  <c r="K36" i="47"/>
  <c r="K34" i="47"/>
  <c r="H181" i="37"/>
  <c r="J36" i="47"/>
  <c r="J34" i="47"/>
  <c r="D36" i="47"/>
  <c r="D34" i="47"/>
  <c r="M34" i="47" s="1"/>
  <c r="I36" i="47"/>
  <c r="I34" i="47"/>
  <c r="H36" i="47"/>
  <c r="H34" i="47"/>
  <c r="D181" i="37"/>
  <c r="F36" i="47"/>
  <c r="F34" i="47"/>
  <c r="E36" i="47"/>
  <c r="E34" i="47"/>
  <c r="C39" i="47"/>
  <c r="G36" i="47"/>
  <c r="C32" i="47"/>
  <c r="C34" i="47" s="1"/>
  <c r="C47" i="46"/>
  <c r="M40" i="46"/>
  <c r="D44" i="46"/>
  <c r="M44" i="46" s="1"/>
  <c r="C40" i="46"/>
  <c r="C177" i="37"/>
  <c r="E239" i="7"/>
  <c r="F239" i="7"/>
  <c r="G239" i="7"/>
  <c r="H239" i="7"/>
  <c r="I239" i="7"/>
  <c r="J239" i="7"/>
  <c r="K239" i="7"/>
  <c r="L239" i="7"/>
  <c r="M239" i="7"/>
  <c r="E236" i="7"/>
  <c r="F236" i="7"/>
  <c r="G236" i="7"/>
  <c r="H236" i="7"/>
  <c r="I236" i="7"/>
  <c r="J236" i="7"/>
  <c r="K236" i="7"/>
  <c r="L236" i="7"/>
  <c r="M236" i="7"/>
  <c r="F229" i="7"/>
  <c r="F231" i="7" s="1"/>
  <c r="G229" i="7"/>
  <c r="G231" i="7" s="1"/>
  <c r="H229" i="7"/>
  <c r="H231" i="7" s="1"/>
  <c r="I229" i="7"/>
  <c r="I231" i="7" s="1"/>
  <c r="J229" i="7"/>
  <c r="J231" i="7" s="1"/>
  <c r="K229" i="7"/>
  <c r="K231" i="7" s="1"/>
  <c r="L229" i="7"/>
  <c r="L231" i="7" s="1"/>
  <c r="M229" i="7"/>
  <c r="M231" i="7" s="1"/>
  <c r="E229" i="7"/>
  <c r="D131" i="7"/>
  <c r="D71" i="7"/>
  <c r="D75" i="7" s="1"/>
  <c r="D223" i="7"/>
  <c r="D226" i="7" s="1"/>
  <c r="D219" i="7"/>
  <c r="D215" i="7"/>
  <c r="D211" i="7"/>
  <c r="D207" i="7"/>
  <c r="D203" i="7"/>
  <c r="D199" i="7"/>
  <c r="D195" i="7"/>
  <c r="D191" i="7"/>
  <c r="D192" i="7"/>
  <c r="D187" i="7"/>
  <c r="D177" i="7"/>
  <c r="D180" i="7" s="1"/>
  <c r="D173" i="7"/>
  <c r="D165" i="7"/>
  <c r="D155" i="7"/>
  <c r="D149" i="7"/>
  <c r="D152" i="7" s="1"/>
  <c r="D127" i="7"/>
  <c r="D123" i="7"/>
  <c r="D109" i="7"/>
  <c r="D112" i="7" s="1"/>
  <c r="D105" i="7"/>
  <c r="D98" i="7"/>
  <c r="D102" i="7" s="1"/>
  <c r="D94" i="7"/>
  <c r="D90" i="7"/>
  <c r="D86" i="7"/>
  <c r="D87" i="7"/>
  <c r="D82" i="7"/>
  <c r="D78" i="7"/>
  <c r="D67" i="7"/>
  <c r="D63" i="7"/>
  <c r="D59" i="7"/>
  <c r="D55" i="7"/>
  <c r="D56" i="7"/>
  <c r="D48" i="7"/>
  <c r="D52" i="7" s="1"/>
  <c r="D44" i="7"/>
  <c r="D36" i="7"/>
  <c r="D23" i="7"/>
  <c r="D14" i="7"/>
  <c r="C57" i="3"/>
  <c r="D57" i="3"/>
  <c r="E57" i="3"/>
  <c r="F57" i="3"/>
  <c r="G57" i="3"/>
  <c r="H57" i="3"/>
  <c r="I57" i="3"/>
  <c r="J57" i="3"/>
  <c r="K57" i="3"/>
  <c r="B53" i="3"/>
  <c r="B49" i="3"/>
  <c r="B45" i="3"/>
  <c r="B41" i="3"/>
  <c r="B37" i="3"/>
  <c r="B33" i="3"/>
  <c r="B29" i="3"/>
  <c r="B25" i="3"/>
  <c r="B21" i="3"/>
  <c r="B17" i="3"/>
  <c r="O51" i="42"/>
  <c r="O54" i="42"/>
  <c r="C54" i="42"/>
  <c r="D47" i="42"/>
  <c r="E47" i="42"/>
  <c r="D40" i="2" s="1"/>
  <c r="F47" i="42"/>
  <c r="E40" i="2" s="1"/>
  <c r="G47" i="42"/>
  <c r="F40" i="2" s="1"/>
  <c r="H47" i="42"/>
  <c r="G40" i="2" s="1"/>
  <c r="I47" i="42"/>
  <c r="H40" i="2" s="1"/>
  <c r="J47" i="42"/>
  <c r="I40" i="2" s="1"/>
  <c r="K47" i="42"/>
  <c r="J40" i="2" s="1"/>
  <c r="L47" i="42"/>
  <c r="K40" i="2" s="1"/>
  <c r="M47" i="42"/>
  <c r="L40" i="2" s="1"/>
  <c r="N47" i="42"/>
  <c r="M40" i="2" s="1"/>
  <c r="C41" i="42"/>
  <c r="C47" i="42" s="1"/>
  <c r="B40" i="2" s="1"/>
  <c r="C37" i="42"/>
  <c r="C33" i="42"/>
  <c r="C27" i="42"/>
  <c r="C23" i="42"/>
  <c r="C19" i="42"/>
  <c r="C13" i="42"/>
  <c r="O39" i="41"/>
  <c r="O42" i="41"/>
  <c r="O43" i="41"/>
  <c r="O44" i="41"/>
  <c r="O45" i="41"/>
  <c r="O46" i="41"/>
  <c r="O47" i="41"/>
  <c r="O48" i="41"/>
  <c r="D35" i="41"/>
  <c r="E35" i="41"/>
  <c r="F35" i="41"/>
  <c r="G35" i="41"/>
  <c r="H35" i="41"/>
  <c r="I35" i="41"/>
  <c r="J35" i="41"/>
  <c r="K35" i="41"/>
  <c r="L35" i="41"/>
  <c r="M35" i="41"/>
  <c r="N35" i="41"/>
  <c r="C29" i="41"/>
  <c r="C25" i="41"/>
  <c r="C19" i="41"/>
  <c r="C22" i="41" s="1"/>
  <c r="C13" i="41"/>
  <c r="E39" i="40"/>
  <c r="F39" i="40"/>
  <c r="G39" i="40"/>
  <c r="H39" i="40"/>
  <c r="I39" i="40"/>
  <c r="J39" i="40"/>
  <c r="K39" i="40"/>
  <c r="L39" i="40"/>
  <c r="M39" i="40"/>
  <c r="N39" i="40"/>
  <c r="D39" i="40"/>
  <c r="D43" i="40" s="1"/>
  <c r="D35" i="40"/>
  <c r="E35" i="40"/>
  <c r="E36" i="40" s="1"/>
  <c r="F35" i="40"/>
  <c r="F36" i="40" s="1"/>
  <c r="G35" i="40"/>
  <c r="G36" i="40" s="1"/>
  <c r="H35" i="40"/>
  <c r="H36" i="40" s="1"/>
  <c r="I35" i="40"/>
  <c r="I36" i="40" s="1"/>
  <c r="J35" i="40"/>
  <c r="J36" i="40" s="1"/>
  <c r="K35" i="40"/>
  <c r="K36" i="40" s="1"/>
  <c r="L35" i="40"/>
  <c r="L36" i="40" s="1"/>
  <c r="M35" i="40"/>
  <c r="M36" i="40" s="1"/>
  <c r="N35" i="40"/>
  <c r="N36" i="40" s="1"/>
  <c r="D30" i="40"/>
  <c r="E30" i="40"/>
  <c r="F30" i="40"/>
  <c r="G30" i="40"/>
  <c r="H30" i="40"/>
  <c r="I30" i="40"/>
  <c r="J30" i="40"/>
  <c r="K30" i="40"/>
  <c r="L30" i="40"/>
  <c r="M30" i="40"/>
  <c r="N30" i="40"/>
  <c r="D15" i="40"/>
  <c r="D16" i="40" s="1"/>
  <c r="E15" i="40"/>
  <c r="F15" i="40"/>
  <c r="G15" i="40"/>
  <c r="H15" i="40"/>
  <c r="I15" i="40"/>
  <c r="J15" i="40"/>
  <c r="K15" i="40"/>
  <c r="L15" i="40"/>
  <c r="M15" i="40"/>
  <c r="N15" i="40"/>
  <c r="C13" i="40"/>
  <c r="D141" i="39"/>
  <c r="E141" i="39"/>
  <c r="F141" i="39"/>
  <c r="G141" i="39"/>
  <c r="H141" i="39"/>
  <c r="I141" i="39"/>
  <c r="J141" i="39"/>
  <c r="K141" i="39"/>
  <c r="L141" i="39"/>
  <c r="M141" i="39"/>
  <c r="N141" i="39"/>
  <c r="O146" i="39"/>
  <c r="C19" i="39"/>
  <c r="E229" i="6"/>
  <c r="F229" i="6"/>
  <c r="G229" i="6"/>
  <c r="H229" i="6"/>
  <c r="I229" i="6"/>
  <c r="J229" i="6"/>
  <c r="K229" i="6"/>
  <c r="L229" i="6"/>
  <c r="M229" i="6"/>
  <c r="N229" i="6"/>
  <c r="O229" i="6"/>
  <c r="E226" i="6"/>
  <c r="F226" i="6"/>
  <c r="G226" i="6"/>
  <c r="H226" i="6"/>
  <c r="I226" i="6"/>
  <c r="J226" i="6"/>
  <c r="K226" i="6"/>
  <c r="L226" i="6"/>
  <c r="M226" i="6"/>
  <c r="N226" i="6"/>
  <c r="O226" i="6"/>
  <c r="D229" i="6"/>
  <c r="D226" i="6"/>
  <c r="E220" i="6"/>
  <c r="F220" i="6"/>
  <c r="G220" i="6"/>
  <c r="H220" i="6"/>
  <c r="I220" i="6"/>
  <c r="J220" i="6"/>
  <c r="K220" i="6"/>
  <c r="L220" i="6"/>
  <c r="M220" i="6"/>
  <c r="N220" i="6"/>
  <c r="O220" i="6"/>
  <c r="C62" i="39"/>
  <c r="C28" i="39"/>
  <c r="C29" i="25"/>
  <c r="C13" i="25"/>
  <c r="C19" i="25"/>
  <c r="D211" i="6"/>
  <c r="P211" i="6"/>
  <c r="D193" i="6"/>
  <c r="D185" i="6"/>
  <c r="D161" i="6"/>
  <c r="D119" i="6"/>
  <c r="D111" i="6"/>
  <c r="D34" i="6"/>
  <c r="D21" i="6"/>
  <c r="D18" i="6"/>
  <c r="E13" i="1"/>
  <c r="E10" i="1"/>
  <c r="C58" i="13"/>
  <c r="D24" i="9"/>
  <c r="D118" i="7"/>
  <c r="P36" i="17"/>
  <c r="P32" i="17"/>
  <c r="P38" i="17" s="1"/>
  <c r="Q32" i="17"/>
  <c r="P16" i="17"/>
  <c r="P24" i="17" s="1"/>
  <c r="P23" i="17"/>
  <c r="F18" i="13"/>
  <c r="J18" i="3" l="1"/>
  <c r="L234" i="7"/>
  <c r="K18" i="3"/>
  <c r="M234" i="7"/>
  <c r="I18" i="3"/>
  <c r="K234" i="7"/>
  <c r="H18" i="3"/>
  <c r="J234" i="7"/>
  <c r="G18" i="3"/>
  <c r="I234" i="7"/>
  <c r="F18" i="3"/>
  <c r="H234" i="7"/>
  <c r="E18" i="3"/>
  <c r="G234" i="7"/>
  <c r="D18" i="3"/>
  <c r="F234" i="7"/>
  <c r="O47" i="42"/>
  <c r="C40" i="2"/>
  <c r="N239" i="7"/>
  <c r="E231" i="7"/>
  <c r="E234" i="7" s="1"/>
  <c r="N229" i="7"/>
  <c r="N236" i="7"/>
  <c r="G40" i="40"/>
  <c r="G16" i="40"/>
  <c r="E16" i="40"/>
  <c r="E40" i="40"/>
  <c r="D40" i="40"/>
  <c r="F40" i="40"/>
  <c r="F41" i="40" s="1"/>
  <c r="F16" i="40"/>
  <c r="N40" i="40"/>
  <c r="N41" i="40" s="1"/>
  <c r="N16" i="40"/>
  <c r="I40" i="40"/>
  <c r="I41" i="40" s="1"/>
  <c r="I16" i="40"/>
  <c r="H40" i="40"/>
  <c r="H41" i="40" s="1"/>
  <c r="H16" i="40"/>
  <c r="M40" i="40"/>
  <c r="M16" i="40"/>
  <c r="L40" i="40"/>
  <c r="L41" i="40" s="1"/>
  <c r="L16" i="40"/>
  <c r="K40" i="40"/>
  <c r="K41" i="40" s="1"/>
  <c r="K16" i="40"/>
  <c r="J16" i="40"/>
  <c r="J40" i="40"/>
  <c r="J41" i="40" s="1"/>
  <c r="G41" i="40"/>
  <c r="D41" i="40"/>
  <c r="M41" i="40"/>
  <c r="C36" i="47"/>
  <c r="D239" i="7"/>
  <c r="D20" i="7"/>
  <c r="D240" i="7" s="1"/>
  <c r="F233" i="7"/>
  <c r="E233" i="7"/>
  <c r="C181" i="37"/>
  <c r="C51" i="42"/>
  <c r="O141" i="39"/>
  <c r="E41" i="40"/>
  <c r="J233" i="7"/>
  <c r="C35" i="41"/>
  <c r="C16" i="41"/>
  <c r="C43" i="41" s="1"/>
  <c r="C42" i="41"/>
  <c r="O35" i="41"/>
  <c r="D36" i="40"/>
  <c r="C44" i="46"/>
  <c r="M233" i="7"/>
  <c r="I233" i="7"/>
  <c r="L233" i="7"/>
  <c r="H233" i="7"/>
  <c r="K233" i="7"/>
  <c r="G233" i="7"/>
  <c r="B57" i="3"/>
  <c r="C35" i="25"/>
  <c r="C141" i="39"/>
  <c r="D40" i="47"/>
  <c r="E40" i="47"/>
  <c r="F40" i="47"/>
  <c r="G40" i="47"/>
  <c r="H40" i="47"/>
  <c r="I40" i="47"/>
  <c r="J40" i="47"/>
  <c r="K40" i="47"/>
  <c r="L40" i="47"/>
  <c r="D40" i="7"/>
  <c r="G46" i="10"/>
  <c r="F46" i="10"/>
  <c r="H47" i="10"/>
  <c r="H46" i="10" s="1"/>
  <c r="H43" i="10"/>
  <c r="G31" i="10"/>
  <c r="F31" i="10"/>
  <c r="H32" i="10"/>
  <c r="H56" i="10"/>
  <c r="H55" i="10" s="1"/>
  <c r="D196" i="6"/>
  <c r="D202" i="6" s="1"/>
  <c r="D119" i="7"/>
  <c r="C160" i="37"/>
  <c r="C161" i="37" s="1"/>
  <c r="C162" i="37" s="1"/>
  <c r="D25" i="6"/>
  <c r="P13" i="6"/>
  <c r="P15" i="6"/>
  <c r="P16" i="6"/>
  <c r="P17" i="6"/>
  <c r="P19" i="6"/>
  <c r="P20" i="6"/>
  <c r="P21" i="6"/>
  <c r="P22" i="6"/>
  <c r="P28" i="6"/>
  <c r="P29" i="6"/>
  <c r="P30" i="6"/>
  <c r="P32" i="6"/>
  <c r="P33" i="6"/>
  <c r="P35" i="6"/>
  <c r="P36" i="6"/>
  <c r="P40" i="6"/>
  <c r="P41" i="6"/>
  <c r="P42" i="6"/>
  <c r="P44" i="6"/>
  <c r="P45" i="6"/>
  <c r="P46" i="6"/>
  <c r="P48" i="6"/>
  <c r="P49" i="6"/>
  <c r="P50" i="6"/>
  <c r="P52" i="6"/>
  <c r="P53" i="6"/>
  <c r="P54" i="6"/>
  <c r="P56" i="6"/>
  <c r="P57" i="6"/>
  <c r="P58" i="6"/>
  <c r="P60" i="6"/>
  <c r="P61" i="6"/>
  <c r="P62" i="6"/>
  <c r="P64" i="6"/>
  <c r="P65" i="6"/>
  <c r="P66" i="6"/>
  <c r="P70" i="6"/>
  <c r="P71" i="6"/>
  <c r="P72" i="6"/>
  <c r="P74" i="6"/>
  <c r="P75" i="6"/>
  <c r="P76" i="6"/>
  <c r="P78" i="6"/>
  <c r="P79" i="6"/>
  <c r="P80" i="6"/>
  <c r="P82" i="6"/>
  <c r="P83" i="6"/>
  <c r="P84" i="6"/>
  <c r="P86" i="6"/>
  <c r="P87" i="6"/>
  <c r="P88" i="6"/>
  <c r="P90" i="6"/>
  <c r="P91" i="6"/>
  <c r="P92" i="6"/>
  <c r="P94" i="6"/>
  <c r="P95" i="6"/>
  <c r="P96" i="6"/>
  <c r="P98" i="6"/>
  <c r="P99" i="6"/>
  <c r="P100" i="6"/>
  <c r="P102" i="6"/>
  <c r="P103" i="6"/>
  <c r="P104" i="6"/>
  <c r="P108" i="6"/>
  <c r="P109" i="6"/>
  <c r="P110" i="6"/>
  <c r="P112" i="6"/>
  <c r="P113" i="6"/>
  <c r="P114" i="6"/>
  <c r="P116" i="6"/>
  <c r="P117" i="6"/>
  <c r="P118" i="6"/>
  <c r="P120" i="6"/>
  <c r="P121" i="6"/>
  <c r="P122" i="6"/>
  <c r="P126" i="6"/>
  <c r="P127" i="6"/>
  <c r="P128" i="6"/>
  <c r="P130" i="6"/>
  <c r="P131" i="6"/>
  <c r="P132" i="6"/>
  <c r="P134" i="6"/>
  <c r="P135" i="6"/>
  <c r="P136" i="6"/>
  <c r="P138" i="6"/>
  <c r="P139" i="6"/>
  <c r="P140" i="6"/>
  <c r="P142" i="6"/>
  <c r="P143" i="6"/>
  <c r="P144" i="6"/>
  <c r="P146" i="6"/>
  <c r="P147" i="6"/>
  <c r="P148" i="6"/>
  <c r="P150" i="6"/>
  <c r="P151" i="6"/>
  <c r="P152" i="6"/>
  <c r="P154" i="6"/>
  <c r="P155" i="6"/>
  <c r="P156" i="6"/>
  <c r="P158" i="6"/>
  <c r="P159" i="6"/>
  <c r="P160" i="6"/>
  <c r="P162" i="6"/>
  <c r="P163" i="6"/>
  <c r="P164" i="6"/>
  <c r="P166" i="6"/>
  <c r="P167" i="6"/>
  <c r="P168" i="6"/>
  <c r="P170" i="6"/>
  <c r="P171" i="6"/>
  <c r="P172" i="6"/>
  <c r="P174" i="6"/>
  <c r="P175" i="6"/>
  <c r="P176" i="6"/>
  <c r="P178" i="6"/>
  <c r="P179" i="6"/>
  <c r="P180" i="6"/>
  <c r="P182" i="6"/>
  <c r="P183" i="6"/>
  <c r="P184" i="6"/>
  <c r="P186" i="6"/>
  <c r="P187" i="6"/>
  <c r="P188" i="6"/>
  <c r="P190" i="6"/>
  <c r="P191" i="6"/>
  <c r="P192" i="6"/>
  <c r="P194" i="6"/>
  <c r="P195" i="6"/>
  <c r="P204" i="6"/>
  <c r="P205" i="6"/>
  <c r="P209" i="6"/>
  <c r="P214" i="6"/>
  <c r="P215" i="6"/>
  <c r="P216" i="6"/>
  <c r="P218" i="6"/>
  <c r="P226" i="6"/>
  <c r="P229" i="6"/>
  <c r="D192" i="6"/>
  <c r="D184" i="6"/>
  <c r="D160" i="6"/>
  <c r="D118" i="6"/>
  <c r="D110" i="6"/>
  <c r="D104" i="6"/>
  <c r="D107" i="6" s="1"/>
  <c r="D50" i="6"/>
  <c r="D42" i="6"/>
  <c r="D30" i="6"/>
  <c r="D17" i="6"/>
  <c r="D22" i="6"/>
  <c r="D26" i="6" s="1"/>
  <c r="D27" i="6" s="1"/>
  <c r="D46" i="6"/>
  <c r="H36" i="10"/>
  <c r="H83" i="10"/>
  <c r="H80" i="10"/>
  <c r="D134" i="7"/>
  <c r="D136" i="7"/>
  <c r="D137" i="7"/>
  <c r="D124" i="7"/>
  <c r="D115" i="7"/>
  <c r="D31" i="7"/>
  <c r="B20" i="2"/>
  <c r="D216" i="6"/>
  <c r="D220" i="6" s="1"/>
  <c r="D216" i="7"/>
  <c r="D208" i="7"/>
  <c r="D200" i="7"/>
  <c r="D188" i="7"/>
  <c r="D183" i="7"/>
  <c r="D174" i="7"/>
  <c r="D169" i="7"/>
  <c r="D160" i="7"/>
  <c r="D161" i="7" s="1"/>
  <c r="D156" i="7"/>
  <c r="D135" i="7"/>
  <c r="D138" i="7"/>
  <c r="D139" i="7"/>
  <c r="D132" i="7"/>
  <c r="D128" i="7"/>
  <c r="D106" i="7"/>
  <c r="D95" i="7"/>
  <c r="D91" i="7"/>
  <c r="D83" i="7"/>
  <c r="D79" i="7"/>
  <c r="D237" i="7" s="1"/>
  <c r="D68" i="7"/>
  <c r="D60" i="7"/>
  <c r="D45" i="7"/>
  <c r="D37" i="7"/>
  <c r="D24" i="7"/>
  <c r="N234" i="7" l="1"/>
  <c r="N231" i="7"/>
  <c r="C18" i="3"/>
  <c r="L18" i="3" s="1"/>
  <c r="N233" i="7"/>
  <c r="D120" i="7"/>
  <c r="D141" i="7"/>
  <c r="C39" i="41"/>
  <c r="P106" i="6"/>
  <c r="P26" i="6"/>
  <c r="P38" i="6"/>
  <c r="D29" i="7"/>
  <c r="D30" i="7"/>
  <c r="D145" i="7"/>
  <c r="D236" i="7" s="1"/>
  <c r="O12" i="25"/>
  <c r="O17" i="39"/>
  <c r="O18" i="39"/>
  <c r="O20" i="39"/>
  <c r="O21" i="39"/>
  <c r="O23" i="39"/>
  <c r="O26" i="39"/>
  <c r="O27" i="39"/>
  <c r="O29" i="39"/>
  <c r="O32" i="39"/>
  <c r="O33" i="39"/>
  <c r="O35" i="39"/>
  <c r="O36" i="39"/>
  <c r="O37" i="39"/>
  <c r="O39" i="39"/>
  <c r="O40" i="39"/>
  <c r="O41" i="39"/>
  <c r="O43" i="39"/>
  <c r="O44" i="39"/>
  <c r="O45" i="39"/>
  <c r="O47" i="39"/>
  <c r="O48" i="39"/>
  <c r="O49" i="39"/>
  <c r="O51" i="39"/>
  <c r="O52" i="39"/>
  <c r="O53" i="39"/>
  <c r="O55" i="39"/>
  <c r="O56" i="39"/>
  <c r="O57" i="39"/>
  <c r="O59" i="39"/>
  <c r="O60" i="39"/>
  <c r="O61" i="39"/>
  <c r="O63" i="39"/>
  <c r="O64" i="39"/>
  <c r="O65" i="39"/>
  <c r="O69" i="39"/>
  <c r="O70" i="39"/>
  <c r="O71" i="39"/>
  <c r="O73" i="39"/>
  <c r="O74" i="39"/>
  <c r="O75" i="39"/>
  <c r="O77" i="39"/>
  <c r="O78" i="39"/>
  <c r="O79" i="39"/>
  <c r="O81" i="39"/>
  <c r="O82" i="39"/>
  <c r="O83" i="39"/>
  <c r="O84" i="39"/>
  <c r="O85" i="39"/>
  <c r="O86" i="39"/>
  <c r="O87" i="39"/>
  <c r="O88" i="39"/>
  <c r="O89" i="39"/>
  <c r="O90" i="39"/>
  <c r="O91" i="39"/>
  <c r="O92" i="39"/>
  <c r="O93" i="39"/>
  <c r="O94" i="39"/>
  <c r="O95" i="39"/>
  <c r="O97" i="39"/>
  <c r="O98" i="39"/>
  <c r="O99" i="39"/>
  <c r="O101" i="39"/>
  <c r="O102" i="39"/>
  <c r="O103" i="39"/>
  <c r="O105" i="39"/>
  <c r="O106" i="39"/>
  <c r="O107" i="39"/>
  <c r="O109" i="39"/>
  <c r="O110" i="39"/>
  <c r="O111" i="39"/>
  <c r="O112" i="39"/>
  <c r="O113" i="39"/>
  <c r="O114" i="39"/>
  <c r="O115" i="39"/>
  <c r="O116" i="39"/>
  <c r="O117" i="39"/>
  <c r="O119" i="39"/>
  <c r="O120" i="39"/>
  <c r="O121" i="39"/>
  <c r="O123" i="39"/>
  <c r="O124" i="39"/>
  <c r="O125" i="39"/>
  <c r="O127" i="39"/>
  <c r="O128" i="39"/>
  <c r="O129" i="39"/>
  <c r="O131" i="39"/>
  <c r="O132" i="39"/>
  <c r="O133" i="39"/>
  <c r="O135" i="39"/>
  <c r="O136" i="39"/>
  <c r="O137" i="39"/>
  <c r="O139" i="39"/>
  <c r="O148" i="39"/>
  <c r="O151" i="39"/>
  <c r="O15" i="39"/>
  <c r="D140" i="39"/>
  <c r="E140" i="39"/>
  <c r="F140" i="39"/>
  <c r="G140" i="39"/>
  <c r="H140" i="39"/>
  <c r="I140" i="39"/>
  <c r="J140" i="39"/>
  <c r="K140" i="39"/>
  <c r="L140" i="39"/>
  <c r="M140" i="39"/>
  <c r="N140" i="39"/>
  <c r="D31" i="39"/>
  <c r="E31" i="39"/>
  <c r="F31" i="39"/>
  <c r="G31" i="39"/>
  <c r="H31" i="39"/>
  <c r="I31" i="39"/>
  <c r="J31" i="39"/>
  <c r="K31" i="39"/>
  <c r="L31" i="39"/>
  <c r="M31" i="39"/>
  <c r="N31" i="39"/>
  <c r="C29" i="39"/>
  <c r="C30" i="39" s="1"/>
  <c r="C31" i="39" s="1"/>
  <c r="C21" i="39"/>
  <c r="D15" i="42"/>
  <c r="D16" i="42" s="1"/>
  <c r="E15" i="42"/>
  <c r="E16" i="42" s="1"/>
  <c r="F15" i="42"/>
  <c r="F16" i="42" s="1"/>
  <c r="G15" i="42"/>
  <c r="G16" i="42" s="1"/>
  <c r="H15" i="42"/>
  <c r="H16" i="42" s="1"/>
  <c r="I15" i="42"/>
  <c r="I16" i="42" s="1"/>
  <c r="J15" i="42"/>
  <c r="J16" i="42" s="1"/>
  <c r="K15" i="42"/>
  <c r="K16" i="42" s="1"/>
  <c r="L15" i="42"/>
  <c r="L16" i="42" s="1"/>
  <c r="M15" i="42"/>
  <c r="M16" i="42" s="1"/>
  <c r="N15" i="42"/>
  <c r="N16" i="42" s="1"/>
  <c r="C14" i="42"/>
  <c r="C15" i="42"/>
  <c r="C16" i="42" s="1"/>
  <c r="D51" i="48"/>
  <c r="D56" i="48" s="1"/>
  <c r="E51" i="48"/>
  <c r="E56" i="48" s="1"/>
  <c r="F51" i="48"/>
  <c r="F56" i="48" s="1"/>
  <c r="G51" i="48"/>
  <c r="G56" i="48" s="1"/>
  <c r="H51" i="48"/>
  <c r="H56" i="48" s="1"/>
  <c r="I51" i="48"/>
  <c r="I56" i="48" s="1"/>
  <c r="J51" i="48"/>
  <c r="J56" i="48" s="1"/>
  <c r="K51" i="48"/>
  <c r="K56" i="48" s="1"/>
  <c r="L51" i="48"/>
  <c r="L56" i="48" s="1"/>
  <c r="C50" i="48"/>
  <c r="C51" i="48" s="1"/>
  <c r="C52" i="48" s="1"/>
  <c r="C44" i="48"/>
  <c r="C45" i="48" s="1"/>
  <c r="C46" i="48" s="1"/>
  <c r="C31" i="48"/>
  <c r="C25" i="48"/>
  <c r="C26" i="48" s="1"/>
  <c r="C27" i="48" s="1"/>
  <c r="C15" i="48"/>
  <c r="C20" i="48" s="1"/>
  <c r="C38" i="42"/>
  <c r="C34" i="42"/>
  <c r="C20" i="42"/>
  <c r="C28" i="42"/>
  <c r="C29" i="42" s="1"/>
  <c r="C30" i="42" s="1"/>
  <c r="D43" i="42"/>
  <c r="D44" i="42" s="1"/>
  <c r="E43" i="42"/>
  <c r="E44" i="42" s="1"/>
  <c r="F43" i="42"/>
  <c r="F44" i="42" s="1"/>
  <c r="G43" i="42"/>
  <c r="G44" i="42" s="1"/>
  <c r="H43" i="42"/>
  <c r="H44" i="42" s="1"/>
  <c r="I43" i="42"/>
  <c r="I44" i="42" s="1"/>
  <c r="J43" i="42"/>
  <c r="J44" i="42" s="1"/>
  <c r="K43" i="42"/>
  <c r="K44" i="42" s="1"/>
  <c r="L43" i="42"/>
  <c r="L44" i="42" s="1"/>
  <c r="M43" i="42"/>
  <c r="M44" i="42" s="1"/>
  <c r="N43" i="42"/>
  <c r="N44" i="42" s="1"/>
  <c r="C42" i="42"/>
  <c r="C43" i="42" s="1"/>
  <c r="C44" i="42" s="1"/>
  <c r="C23" i="39"/>
  <c r="C63" i="39"/>
  <c r="C20" i="39"/>
  <c r="C170" i="37"/>
  <c r="C166" i="37"/>
  <c r="C152" i="37"/>
  <c r="C141" i="37"/>
  <c r="C119" i="37"/>
  <c r="C123" i="37"/>
  <c r="C115" i="37"/>
  <c r="C107" i="37"/>
  <c r="C103" i="37"/>
  <c r="C99" i="37"/>
  <c r="C95" i="37"/>
  <c r="C76" i="37"/>
  <c r="C65" i="37"/>
  <c r="C68" i="37"/>
  <c r="C57" i="37"/>
  <c r="C53" i="37"/>
  <c r="C49" i="37"/>
  <c r="C45" i="37"/>
  <c r="C41" i="37"/>
  <c r="C37" i="37"/>
  <c r="C16" i="37"/>
  <c r="E37" i="41"/>
  <c r="E40" i="41" s="1"/>
  <c r="F37" i="41"/>
  <c r="F40" i="41" s="1"/>
  <c r="G37" i="41"/>
  <c r="G40" i="41" s="1"/>
  <c r="H37" i="41"/>
  <c r="H40" i="41" s="1"/>
  <c r="I37" i="41"/>
  <c r="I40" i="41" s="1"/>
  <c r="J37" i="41"/>
  <c r="K37" i="41"/>
  <c r="K40" i="41" s="1"/>
  <c r="L37" i="41"/>
  <c r="L40" i="41" s="1"/>
  <c r="M37" i="41"/>
  <c r="M40" i="41" s="1"/>
  <c r="N37" i="41"/>
  <c r="N40" i="41" s="1"/>
  <c r="D37" i="41"/>
  <c r="C26" i="41"/>
  <c r="E37" i="47"/>
  <c r="F37" i="47"/>
  <c r="I37" i="47"/>
  <c r="D37" i="47"/>
  <c r="C29" i="47"/>
  <c r="B48" i="2"/>
  <c r="B44" i="2"/>
  <c r="B52" i="2"/>
  <c r="B56" i="2"/>
  <c r="C26" i="40"/>
  <c r="C19" i="40"/>
  <c r="C23" i="40" s="1"/>
  <c r="C47" i="40" s="1"/>
  <c r="D44" i="40"/>
  <c r="E44" i="40"/>
  <c r="F44" i="40"/>
  <c r="G44" i="40"/>
  <c r="H44" i="40"/>
  <c r="I44" i="40"/>
  <c r="J44" i="40"/>
  <c r="K44" i="40"/>
  <c r="L44" i="40"/>
  <c r="N44" i="40"/>
  <c r="C14" i="40"/>
  <c r="C15" i="40" s="1"/>
  <c r="C16" i="40" s="1"/>
  <c r="D17" i="46"/>
  <c r="E17" i="46"/>
  <c r="E18" i="46" s="1"/>
  <c r="F17" i="46"/>
  <c r="F18" i="46" s="1"/>
  <c r="G17" i="46"/>
  <c r="G18" i="46" s="1"/>
  <c r="H17" i="46"/>
  <c r="H18" i="46" s="1"/>
  <c r="I17" i="46"/>
  <c r="I18" i="46" s="1"/>
  <c r="J17" i="46"/>
  <c r="J18" i="46" s="1"/>
  <c r="K17" i="46"/>
  <c r="K18" i="46" s="1"/>
  <c r="L17" i="46"/>
  <c r="L18" i="46" s="1"/>
  <c r="E37" i="46"/>
  <c r="F37" i="46"/>
  <c r="G37" i="46"/>
  <c r="H37" i="46"/>
  <c r="I37" i="46"/>
  <c r="J37" i="46"/>
  <c r="K37" i="46"/>
  <c r="L37" i="46"/>
  <c r="C32" i="46"/>
  <c r="C33" i="46"/>
  <c r="C35" i="46"/>
  <c r="E28" i="46"/>
  <c r="E48" i="46" s="1"/>
  <c r="F28" i="46"/>
  <c r="F48" i="46" s="1"/>
  <c r="G28" i="46"/>
  <c r="G48" i="46" s="1"/>
  <c r="H28" i="46"/>
  <c r="H48" i="46" s="1"/>
  <c r="I28" i="46"/>
  <c r="I48" i="46" s="1"/>
  <c r="J28" i="46"/>
  <c r="J48" i="46" s="1"/>
  <c r="K28" i="46"/>
  <c r="K48" i="46" s="1"/>
  <c r="L28" i="46"/>
  <c r="L48" i="46" s="1"/>
  <c r="C22" i="46"/>
  <c r="C23" i="46"/>
  <c r="C24" i="46"/>
  <c r="C15" i="46"/>
  <c r="C16" i="46"/>
  <c r="C33" i="40"/>
  <c r="C34" i="40"/>
  <c r="C35" i="40" s="1"/>
  <c r="C40" i="26"/>
  <c r="C36" i="26"/>
  <c r="C28" i="26"/>
  <c r="C48" i="26" s="1"/>
  <c r="C58" i="26" s="1"/>
  <c r="C29" i="26"/>
  <c r="C31" i="26" s="1"/>
  <c r="C32" i="26" s="1"/>
  <c r="C20" i="25"/>
  <c r="C21" i="25" s="1"/>
  <c r="C22" i="25" s="1"/>
  <c r="C14" i="25"/>
  <c r="C15" i="25" s="1"/>
  <c r="C16" i="25" s="1"/>
  <c r="C22" i="26"/>
  <c r="C15" i="26"/>
  <c r="C16" i="26"/>
  <c r="C17" i="26"/>
  <c r="C18" i="26"/>
  <c r="C21" i="26"/>
  <c r="C23" i="26"/>
  <c r="D35" i="6"/>
  <c r="D36" i="6"/>
  <c r="D38" i="6" s="1"/>
  <c r="D159" i="7"/>
  <c r="D162" i="7" s="1"/>
  <c r="D27" i="7"/>
  <c r="D28" i="7"/>
  <c r="D12" i="29"/>
  <c r="D14" i="29" s="1"/>
  <c r="D20" i="11"/>
  <c r="D22" i="11" s="1"/>
  <c r="D18" i="11"/>
  <c r="F64" i="10"/>
  <c r="G64" i="10" s="1"/>
  <c r="F63" i="10"/>
  <c r="G63" i="10" s="1"/>
  <c r="F62" i="10"/>
  <c r="G62" i="10" s="1"/>
  <c r="F61" i="10"/>
  <c r="G61" i="10" s="1"/>
  <c r="F60" i="10"/>
  <c r="G60" i="10" s="1"/>
  <c r="F59" i="10"/>
  <c r="G59" i="10" s="1"/>
  <c r="H58" i="10"/>
  <c r="F57" i="10"/>
  <c r="F54" i="10"/>
  <c r="G54" i="10" s="1"/>
  <c r="G53" i="10" s="1"/>
  <c r="H53" i="10"/>
  <c r="H51" i="10"/>
  <c r="G50" i="10"/>
  <c r="F50" i="10"/>
  <c r="H49" i="10"/>
  <c r="G48" i="10"/>
  <c r="F48" i="10"/>
  <c r="H45" i="10"/>
  <c r="H35" i="10" s="1"/>
  <c r="F37" i="10"/>
  <c r="F35" i="10" s="1"/>
  <c r="H34" i="10"/>
  <c r="H31" i="10" s="1"/>
  <c r="H28" i="10"/>
  <c r="H27" i="10" s="1"/>
  <c r="G27" i="10"/>
  <c r="F27" i="10"/>
  <c r="H26" i="10"/>
  <c r="H25" i="10" s="1"/>
  <c r="G25" i="10"/>
  <c r="F25" i="10"/>
  <c r="H24" i="10"/>
  <c r="H23" i="10" s="1"/>
  <c r="G23" i="10"/>
  <c r="F23" i="10"/>
  <c r="H21" i="10"/>
  <c r="G21" i="10"/>
  <c r="F21" i="10"/>
  <c r="G18" i="10"/>
  <c r="G17" i="10"/>
  <c r="H16" i="10"/>
  <c r="F16" i="10"/>
  <c r="H15" i="10"/>
  <c r="H14" i="10" s="1"/>
  <c r="G14" i="10"/>
  <c r="F14" i="10"/>
  <c r="H13" i="10"/>
  <c r="G11" i="10"/>
  <c r="F11" i="10"/>
  <c r="H90" i="10"/>
  <c r="G89" i="10"/>
  <c r="F89" i="10"/>
  <c r="H88" i="10"/>
  <c r="H87" i="10" s="1"/>
  <c r="G87" i="10"/>
  <c r="F87" i="10"/>
  <c r="F86" i="10"/>
  <c r="G86" i="10" s="1"/>
  <c r="F85" i="10"/>
  <c r="G85" i="10" s="1"/>
  <c r="F84" i="10"/>
  <c r="G84" i="10" s="1"/>
  <c r="F79" i="10"/>
  <c r="G79" i="10" s="1"/>
  <c r="H78" i="10"/>
  <c r="D56" i="9"/>
  <c r="D57" i="9" s="1"/>
  <c r="D32" i="9"/>
  <c r="D28" i="9"/>
  <c r="D17" i="9"/>
  <c r="D15" i="9"/>
  <c r="D13" i="9"/>
  <c r="D50" i="23"/>
  <c r="D41" i="23"/>
  <c r="D37" i="23"/>
  <c r="D25" i="23"/>
  <c r="D17" i="23"/>
  <c r="D42" i="1"/>
  <c r="D16" i="1"/>
  <c r="D13" i="1"/>
  <c r="D10" i="1"/>
  <c r="F38" i="13"/>
  <c r="F21" i="13"/>
  <c r="E15" i="13"/>
  <c r="F12" i="13"/>
  <c r="E228" i="7"/>
  <c r="F228" i="7"/>
  <c r="G228" i="7"/>
  <c r="H228" i="7"/>
  <c r="I228" i="7"/>
  <c r="J228" i="7"/>
  <c r="K228" i="7"/>
  <c r="L228" i="7"/>
  <c r="M228" i="7"/>
  <c r="E183" i="37"/>
  <c r="E180" i="37" s="1"/>
  <c r="F183" i="37"/>
  <c r="G183" i="37"/>
  <c r="H183" i="37"/>
  <c r="I183" i="37"/>
  <c r="J183" i="37"/>
  <c r="K183" i="37"/>
  <c r="L183" i="37"/>
  <c r="D183" i="37"/>
  <c r="D61" i="48"/>
  <c r="E61" i="48"/>
  <c r="F61" i="48"/>
  <c r="G61" i="48"/>
  <c r="H61" i="48"/>
  <c r="I61" i="48"/>
  <c r="J61" i="48"/>
  <c r="K61" i="48"/>
  <c r="I38" i="47"/>
  <c r="D38" i="47"/>
  <c r="E38" i="47"/>
  <c r="F38" i="47"/>
  <c r="I46" i="46"/>
  <c r="F46" i="46"/>
  <c r="E46" i="46"/>
  <c r="D46" i="46"/>
  <c r="M235" i="7"/>
  <c r="L235" i="7"/>
  <c r="K235" i="7"/>
  <c r="J235" i="7"/>
  <c r="I235" i="7"/>
  <c r="H235" i="7"/>
  <c r="G235" i="7"/>
  <c r="F235" i="7"/>
  <c r="E235" i="7"/>
  <c r="M53" i="42"/>
  <c r="J53" i="42"/>
  <c r="J41" i="41"/>
  <c r="J45" i="40"/>
  <c r="J225" i="6"/>
  <c r="J228" i="6"/>
  <c r="F225" i="6"/>
  <c r="O16" i="17"/>
  <c r="E58" i="10"/>
  <c r="C18" i="37"/>
  <c r="F65" i="13"/>
  <c r="F66" i="13"/>
  <c r="F67" i="13"/>
  <c r="F68" i="13"/>
  <c r="N228" i="7" l="1"/>
  <c r="F52" i="10"/>
  <c r="N235" i="7"/>
  <c r="D39" i="6"/>
  <c r="D212" i="6"/>
  <c r="D213" i="6" s="1"/>
  <c r="D221" i="6" s="1"/>
  <c r="C24" i="39"/>
  <c r="C40" i="40"/>
  <c r="C71" i="37"/>
  <c r="D32" i="7"/>
  <c r="D230" i="7" s="1"/>
  <c r="C21" i="48"/>
  <c r="E52" i="48"/>
  <c r="E57" i="48"/>
  <c r="D52" i="48"/>
  <c r="M51" i="48"/>
  <c r="F52" i="48"/>
  <c r="F57" i="48"/>
  <c r="E38" i="3" s="1"/>
  <c r="G52" i="48"/>
  <c r="G57" i="48"/>
  <c r="L52" i="48"/>
  <c r="L57" i="48"/>
  <c r="K52" i="48"/>
  <c r="K57" i="48"/>
  <c r="H52" i="48"/>
  <c r="H57" i="48"/>
  <c r="J52" i="48"/>
  <c r="J57" i="48"/>
  <c r="I52" i="48"/>
  <c r="I57" i="48"/>
  <c r="D142" i="7"/>
  <c r="C24" i="26"/>
  <c r="D43" i="23"/>
  <c r="D52" i="23" s="1"/>
  <c r="D57" i="23" s="1"/>
  <c r="C36" i="40"/>
  <c r="C39" i="40"/>
  <c r="C46" i="40"/>
  <c r="J40" i="41"/>
  <c r="C43" i="40"/>
  <c r="C30" i="40"/>
  <c r="C44" i="40" s="1"/>
  <c r="C49" i="42"/>
  <c r="O37" i="41"/>
  <c r="D40" i="41"/>
  <c r="M17" i="46"/>
  <c r="D18" i="46"/>
  <c r="M18" i="46" s="1"/>
  <c r="D28" i="46"/>
  <c r="M27" i="46"/>
  <c r="M36" i="46"/>
  <c r="D37" i="46"/>
  <c r="M37" i="46" s="1"/>
  <c r="M46" i="46"/>
  <c r="D229" i="7"/>
  <c r="D233" i="7" s="1"/>
  <c r="C33" i="48"/>
  <c r="G37" i="47"/>
  <c r="G43" i="47"/>
  <c r="J37" i="47"/>
  <c r="J43" i="47"/>
  <c r="C40" i="47"/>
  <c r="L37" i="47"/>
  <c r="L43" i="47"/>
  <c r="H43" i="47"/>
  <c r="H37" i="47"/>
  <c r="K43" i="47"/>
  <c r="K37" i="47"/>
  <c r="M178" i="37"/>
  <c r="J49" i="42"/>
  <c r="L49" i="42"/>
  <c r="H49" i="42"/>
  <c r="K49" i="42"/>
  <c r="G49" i="42"/>
  <c r="N49" i="42"/>
  <c r="F49" i="42"/>
  <c r="M49" i="42"/>
  <c r="I49" i="42"/>
  <c r="E49" i="42"/>
  <c r="M44" i="40"/>
  <c r="O30" i="39"/>
  <c r="O140" i="39"/>
  <c r="O24" i="39"/>
  <c r="C36" i="25"/>
  <c r="C37" i="25" s="1"/>
  <c r="B25" i="2" s="1"/>
  <c r="L36" i="25"/>
  <c r="L37" i="25" s="1"/>
  <c r="D36" i="25"/>
  <c r="D37" i="25" s="1"/>
  <c r="C25" i="2" s="1"/>
  <c r="H36" i="25"/>
  <c r="H37" i="25" s="1"/>
  <c r="C37" i="41"/>
  <c r="D34" i="9"/>
  <c r="D38" i="9" s="1"/>
  <c r="H48" i="10"/>
  <c r="H11" i="10"/>
  <c r="G57" i="10"/>
  <c r="G55" i="10" s="1"/>
  <c r="F55" i="10"/>
  <c r="H50" i="10"/>
  <c r="G16" i="10"/>
  <c r="P212" i="6"/>
  <c r="H89" i="10"/>
  <c r="H91" i="10" s="1"/>
  <c r="K36" i="25"/>
  <c r="K37" i="25" s="1"/>
  <c r="G36" i="25"/>
  <c r="G37" i="25" s="1"/>
  <c r="N36" i="25"/>
  <c r="N37" i="25" s="1"/>
  <c r="J36" i="25"/>
  <c r="F36" i="25"/>
  <c r="F37" i="25" s="1"/>
  <c r="M36" i="25"/>
  <c r="M37" i="25" s="1"/>
  <c r="I36" i="25"/>
  <c r="I37" i="25" s="1"/>
  <c r="E36" i="25"/>
  <c r="C28" i="46"/>
  <c r="C48" i="46" s="1"/>
  <c r="L41" i="46"/>
  <c r="L42" i="46" s="1"/>
  <c r="D41" i="46"/>
  <c r="F41" i="46"/>
  <c r="F42" i="46" s="1"/>
  <c r="J41" i="46"/>
  <c r="J42" i="46" s="1"/>
  <c r="K41" i="46"/>
  <c r="K42" i="46" s="1"/>
  <c r="G41" i="46"/>
  <c r="G42" i="46" s="1"/>
  <c r="C17" i="46"/>
  <c r="C18" i="46" s="1"/>
  <c r="H41" i="46"/>
  <c r="H42" i="46" s="1"/>
  <c r="E41" i="46"/>
  <c r="E42" i="46" s="1"/>
  <c r="I41" i="46"/>
  <c r="I42" i="46" s="1"/>
  <c r="C36" i="46"/>
  <c r="C37" i="46" s="1"/>
  <c r="F53" i="10"/>
  <c r="G37" i="10"/>
  <c r="G35" i="10" s="1"/>
  <c r="G78" i="10"/>
  <c r="G91" i="10" s="1"/>
  <c r="F78" i="10"/>
  <c r="F91" i="10" s="1"/>
  <c r="C28" i="9"/>
  <c r="D38" i="40"/>
  <c r="E38" i="40"/>
  <c r="F38" i="40"/>
  <c r="G38" i="40"/>
  <c r="F31" i="2" s="1"/>
  <c r="H38" i="40"/>
  <c r="G31" i="2" s="1"/>
  <c r="I38" i="40"/>
  <c r="J38" i="40"/>
  <c r="K38" i="40"/>
  <c r="J31" i="2" s="1"/>
  <c r="L38" i="40"/>
  <c r="K31" i="2" s="1"/>
  <c r="M38" i="40"/>
  <c r="N38" i="40"/>
  <c r="D39" i="46"/>
  <c r="E39" i="46"/>
  <c r="E43" i="46" s="1"/>
  <c r="F39" i="46"/>
  <c r="G39" i="46"/>
  <c r="F28" i="3" s="1"/>
  <c r="H39" i="46"/>
  <c r="G28" i="3" s="1"/>
  <c r="I39" i="46"/>
  <c r="J39" i="46"/>
  <c r="I28" i="3" s="1"/>
  <c r="K39" i="46"/>
  <c r="J28" i="3" s="1"/>
  <c r="L39" i="46"/>
  <c r="K28" i="3" s="1"/>
  <c r="C18" i="11"/>
  <c r="C59" i="10"/>
  <c r="D59" i="10" s="1"/>
  <c r="C60" i="10"/>
  <c r="D60" i="10" s="1"/>
  <c r="C61" i="10"/>
  <c r="D61" i="10" s="1"/>
  <c r="C62" i="10"/>
  <c r="D62" i="10" s="1"/>
  <c r="C63" i="10"/>
  <c r="D63" i="10" s="1"/>
  <c r="C64" i="10"/>
  <c r="D64" i="10" s="1"/>
  <c r="C57" i="10"/>
  <c r="D57" i="10" s="1"/>
  <c r="C54" i="10"/>
  <c r="D54" i="10" s="1"/>
  <c r="C80" i="10"/>
  <c r="D80" i="10" s="1"/>
  <c r="C81" i="10"/>
  <c r="D81" i="10" s="1"/>
  <c r="C82" i="10"/>
  <c r="D82" i="10" s="1"/>
  <c r="C84" i="10"/>
  <c r="D84" i="10" s="1"/>
  <c r="C85" i="10"/>
  <c r="D85" i="10" s="1"/>
  <c r="C86" i="10"/>
  <c r="D86" i="10" s="1"/>
  <c r="C79" i="10"/>
  <c r="D79" i="10" s="1"/>
  <c r="C37" i="10"/>
  <c r="D37" i="10" s="1"/>
  <c r="C36" i="10"/>
  <c r="E34" i="10"/>
  <c r="E31" i="10" s="1"/>
  <c r="D31" i="10"/>
  <c r="C31" i="10"/>
  <c r="E28" i="10"/>
  <c r="E27" i="10" s="1"/>
  <c r="D27" i="10"/>
  <c r="C27" i="10"/>
  <c r="D25" i="10"/>
  <c r="C25" i="10"/>
  <c r="E26" i="10"/>
  <c r="E25" i="10" s="1"/>
  <c r="D23" i="10"/>
  <c r="C23" i="10"/>
  <c r="E24" i="10"/>
  <c r="E23" i="10" s="1"/>
  <c r="D21" i="10"/>
  <c r="C21" i="10"/>
  <c r="E21" i="10"/>
  <c r="E16" i="10"/>
  <c r="D17" i="10"/>
  <c r="D18" i="10"/>
  <c r="C16" i="10"/>
  <c r="D14" i="10"/>
  <c r="C14" i="10"/>
  <c r="E15" i="10"/>
  <c r="E14" i="10" s="1"/>
  <c r="C32" i="40"/>
  <c r="K41" i="2" l="1"/>
  <c r="K61" i="2" s="1"/>
  <c r="E24" i="1" s="1"/>
  <c r="I41" i="2"/>
  <c r="I61" i="2" s="1"/>
  <c r="E22" i="1" s="1"/>
  <c r="G41" i="2"/>
  <c r="G61" i="2" s="1"/>
  <c r="D41" i="2"/>
  <c r="D61" i="2" s="1"/>
  <c r="H41" i="2"/>
  <c r="H61" i="2" s="1"/>
  <c r="L41" i="2"/>
  <c r="L61" i="2" s="1"/>
  <c r="E25" i="1" s="1"/>
  <c r="E41" i="2"/>
  <c r="E61" i="2" s="1"/>
  <c r="B41" i="2"/>
  <c r="B61" i="2" s="1"/>
  <c r="M41" i="2"/>
  <c r="M61" i="2" s="1"/>
  <c r="E26" i="1" s="1"/>
  <c r="F41" i="2"/>
  <c r="F61" i="2" s="1"/>
  <c r="J41" i="2"/>
  <c r="J61" i="2" s="1"/>
  <c r="E23" i="1" s="1"/>
  <c r="D33" i="7"/>
  <c r="D231" i="7"/>
  <c r="C72" i="37"/>
  <c r="C178" i="37"/>
  <c r="C179" i="37" s="1"/>
  <c r="C25" i="39"/>
  <c r="C143" i="39"/>
  <c r="C41" i="40"/>
  <c r="C56" i="48"/>
  <c r="C57" i="48" s="1"/>
  <c r="B38" i="3" s="1"/>
  <c r="D57" i="48"/>
  <c r="M57" i="48" s="1"/>
  <c r="M56" i="48"/>
  <c r="M52" i="48"/>
  <c r="H52" i="10"/>
  <c r="H65" i="10" s="1"/>
  <c r="J37" i="25"/>
  <c r="O36" i="25"/>
  <c r="C25" i="26"/>
  <c r="C49" i="26"/>
  <c r="C50" i="26" s="1"/>
  <c r="B22" i="3" s="1"/>
  <c r="O40" i="41"/>
  <c r="O48" i="42"/>
  <c r="D49" i="42"/>
  <c r="C40" i="41"/>
  <c r="C47" i="41" s="1"/>
  <c r="O142" i="39"/>
  <c r="M28" i="46"/>
  <c r="D48" i="46"/>
  <c r="M48" i="46" s="1"/>
  <c r="D42" i="46"/>
  <c r="M42" i="46" s="1"/>
  <c r="M41" i="46"/>
  <c r="D43" i="46"/>
  <c r="M39" i="46"/>
  <c r="E37" i="25"/>
  <c r="G52" i="10"/>
  <c r="G65" i="10" s="1"/>
  <c r="C37" i="47"/>
  <c r="M31" i="2"/>
  <c r="E31" i="2"/>
  <c r="L31" i="2"/>
  <c r="H31" i="2"/>
  <c r="D31" i="2"/>
  <c r="O25" i="39"/>
  <c r="D58" i="3"/>
  <c r="E39" i="1" s="1"/>
  <c r="C41" i="46"/>
  <c r="C42" i="46" s="1"/>
  <c r="G45" i="46"/>
  <c r="I45" i="46"/>
  <c r="H45" i="46"/>
  <c r="E45" i="46"/>
  <c r="F45" i="46"/>
  <c r="F65" i="10"/>
  <c r="D28" i="3"/>
  <c r="C28" i="3"/>
  <c r="E28" i="3"/>
  <c r="F43" i="46"/>
  <c r="H28" i="3"/>
  <c r="I43" i="46"/>
  <c r="C31" i="2"/>
  <c r="I31" i="2"/>
  <c r="J42" i="40"/>
  <c r="C87" i="10"/>
  <c r="C35" i="10"/>
  <c r="D36" i="10"/>
  <c r="D35" i="10" s="1"/>
  <c r="D16" i="10"/>
  <c r="E243" i="7"/>
  <c r="F243" i="7"/>
  <c r="G243" i="7"/>
  <c r="H243" i="7"/>
  <c r="I243" i="7"/>
  <c r="J243" i="7"/>
  <c r="K243" i="7"/>
  <c r="L243" i="7"/>
  <c r="M243" i="7"/>
  <c r="G232" i="6"/>
  <c r="G210" i="6" s="1"/>
  <c r="H232" i="6"/>
  <c r="H210" i="6" s="1"/>
  <c r="I232" i="6"/>
  <c r="I210" i="6" s="1"/>
  <c r="J232" i="6"/>
  <c r="J210" i="6" s="1"/>
  <c r="K232" i="6"/>
  <c r="K210" i="6" s="1"/>
  <c r="L232" i="6"/>
  <c r="L210" i="6" s="1"/>
  <c r="M232" i="6"/>
  <c r="M210" i="6" s="1"/>
  <c r="N232" i="6"/>
  <c r="N210" i="6" s="1"/>
  <c r="O232" i="6"/>
  <c r="O210" i="6" s="1"/>
  <c r="D91" i="6"/>
  <c r="D16" i="6"/>
  <c r="D35" i="7"/>
  <c r="D27" i="2"/>
  <c r="E27" i="2"/>
  <c r="F27" i="2"/>
  <c r="H27" i="2"/>
  <c r="J27" i="2"/>
  <c r="L27" i="2"/>
  <c r="M27" i="2"/>
  <c r="C75" i="39"/>
  <c r="C71" i="39"/>
  <c r="D176" i="37"/>
  <c r="D24" i="3"/>
  <c r="F176" i="37"/>
  <c r="C150" i="37"/>
  <c r="C78" i="37"/>
  <c r="C74" i="37"/>
  <c r="B18" i="3" l="1"/>
  <c r="D234" i="7"/>
  <c r="E27" i="1"/>
  <c r="O49" i="42"/>
  <c r="C41" i="2"/>
  <c r="C61" i="2" s="1"/>
  <c r="N61" i="2" s="1"/>
  <c r="O37" i="25"/>
  <c r="I25" i="2"/>
  <c r="O143" i="39"/>
  <c r="D45" i="46"/>
  <c r="M43" i="46"/>
  <c r="K45" i="46"/>
  <c r="L45" i="46"/>
  <c r="J45" i="46"/>
  <c r="E58" i="3"/>
  <c r="E40" i="1" s="1"/>
  <c r="K219" i="6"/>
  <c r="N219" i="6"/>
  <c r="M219" i="6"/>
  <c r="I219" i="6"/>
  <c r="O219" i="6"/>
  <c r="G219" i="6"/>
  <c r="J219" i="6"/>
  <c r="L219" i="6"/>
  <c r="H219" i="6"/>
  <c r="G27" i="2"/>
  <c r="C27" i="2"/>
  <c r="C24" i="3"/>
  <c r="D180" i="37"/>
  <c r="K27" i="2"/>
  <c r="E24" i="3"/>
  <c r="F180" i="37"/>
  <c r="I27" i="2"/>
  <c r="Q210" i="6"/>
  <c r="D31" i="47"/>
  <c r="D35" i="47" s="1"/>
  <c r="E31" i="47"/>
  <c r="E35" i="47" s="1"/>
  <c r="F31" i="47"/>
  <c r="F35" i="47" s="1"/>
  <c r="G31" i="47"/>
  <c r="H31" i="47"/>
  <c r="I31" i="47"/>
  <c r="I35" i="47" s="1"/>
  <c r="J31" i="47"/>
  <c r="K31" i="47"/>
  <c r="L31" i="47"/>
  <c r="D34" i="41"/>
  <c r="E34" i="41"/>
  <c r="E38" i="41" s="1"/>
  <c r="F34" i="41"/>
  <c r="G34" i="41"/>
  <c r="H34" i="41"/>
  <c r="I34" i="41"/>
  <c r="J34" i="41"/>
  <c r="J38" i="41" s="1"/>
  <c r="K34" i="41"/>
  <c r="L34" i="41"/>
  <c r="M34" i="41"/>
  <c r="N34" i="41"/>
  <c r="C28" i="41"/>
  <c r="D46" i="42"/>
  <c r="E46" i="42"/>
  <c r="F46" i="42"/>
  <c r="G46" i="42"/>
  <c r="H46" i="42"/>
  <c r="I46" i="42"/>
  <c r="J46" i="42"/>
  <c r="K46" i="42"/>
  <c r="L46" i="42"/>
  <c r="M46" i="42"/>
  <c r="N46" i="42"/>
  <c r="C40" i="42"/>
  <c r="D54" i="48"/>
  <c r="E54" i="48"/>
  <c r="F54" i="48"/>
  <c r="G54" i="48"/>
  <c r="H54" i="48"/>
  <c r="I54" i="48"/>
  <c r="J54" i="48"/>
  <c r="K54" i="48"/>
  <c r="O145" i="39" l="1"/>
  <c r="M45" i="46"/>
  <c r="G223" i="6"/>
  <c r="E16" i="2"/>
  <c r="L223" i="6"/>
  <c r="I223" i="6"/>
  <c r="H223" i="6"/>
  <c r="J223" i="6"/>
  <c r="M223" i="6"/>
  <c r="K223" i="6"/>
  <c r="N223" i="6"/>
  <c r="O223" i="6"/>
  <c r="F58" i="48"/>
  <c r="I58" i="48"/>
  <c r="J50" i="42"/>
  <c r="O34" i="41"/>
  <c r="O46" i="42"/>
  <c r="O52" i="42" l="1"/>
  <c r="C58" i="3"/>
  <c r="D97" i="7"/>
  <c r="D22" i="7"/>
  <c r="C95" i="39"/>
  <c r="C27" i="39"/>
  <c r="E38" i="1" l="1"/>
  <c r="G125" i="37"/>
  <c r="H125" i="37"/>
  <c r="I125" i="37"/>
  <c r="J125" i="37"/>
  <c r="K125" i="37"/>
  <c r="L125" i="37"/>
  <c r="C137" i="37"/>
  <c r="C143" i="37"/>
  <c r="C130" i="37"/>
  <c r="C93" i="37"/>
  <c r="C97" i="37"/>
  <c r="C101" i="37"/>
  <c r="C105" i="37"/>
  <c r="C109" i="37"/>
  <c r="C87" i="37"/>
  <c r="G82" i="37"/>
  <c r="H82" i="37"/>
  <c r="I82" i="37"/>
  <c r="J82" i="37"/>
  <c r="K82" i="37"/>
  <c r="L82" i="37"/>
  <c r="L48" i="48"/>
  <c r="M48" i="48" s="1"/>
  <c r="K64" i="48"/>
  <c r="K58" i="48" s="1"/>
  <c r="J64" i="48"/>
  <c r="J58" i="48" s="1"/>
  <c r="H64" i="48"/>
  <c r="H58" i="48" s="1"/>
  <c r="G64" i="48"/>
  <c r="G58" i="48" s="1"/>
  <c r="E64" i="48"/>
  <c r="E58" i="48" s="1"/>
  <c r="D64" i="48"/>
  <c r="C42" i="48"/>
  <c r="C35" i="48"/>
  <c r="C29" i="48"/>
  <c r="C23" i="48"/>
  <c r="C13" i="48"/>
  <c r="L41" i="47"/>
  <c r="K41" i="47"/>
  <c r="J41" i="47"/>
  <c r="H41" i="47"/>
  <c r="G41" i="47"/>
  <c r="C27" i="47"/>
  <c r="C20" i="47"/>
  <c r="C13" i="47"/>
  <c r="C30" i="46"/>
  <c r="C20" i="46"/>
  <c r="C13" i="46"/>
  <c r="I150" i="39"/>
  <c r="O150" i="39" s="1"/>
  <c r="N147" i="39"/>
  <c r="M147" i="39"/>
  <c r="L147" i="39"/>
  <c r="L144" i="39" s="1"/>
  <c r="K147" i="39"/>
  <c r="J147" i="39"/>
  <c r="J144" i="39" s="1"/>
  <c r="I147" i="39"/>
  <c r="H147" i="39"/>
  <c r="G147" i="39"/>
  <c r="F147" i="39"/>
  <c r="E147" i="39"/>
  <c r="N144" i="39"/>
  <c r="M144" i="39"/>
  <c r="K144" i="39"/>
  <c r="I144" i="39"/>
  <c r="H144" i="39"/>
  <c r="G144" i="39"/>
  <c r="F144" i="39"/>
  <c r="E144" i="39"/>
  <c r="C36" i="42"/>
  <c r="C32" i="42"/>
  <c r="K38" i="41"/>
  <c r="L38" i="41"/>
  <c r="M38" i="41"/>
  <c r="K41" i="41"/>
  <c r="L41" i="41"/>
  <c r="M41" i="41"/>
  <c r="N41" i="41"/>
  <c r="E45" i="40"/>
  <c r="F45" i="40"/>
  <c r="G45" i="40"/>
  <c r="H45" i="40"/>
  <c r="I45" i="40"/>
  <c r="K45" i="40"/>
  <c r="L45" i="40"/>
  <c r="M45" i="40"/>
  <c r="N45" i="40"/>
  <c r="E42" i="40"/>
  <c r="F42" i="40"/>
  <c r="G42" i="40"/>
  <c r="H42" i="40"/>
  <c r="I42" i="40"/>
  <c r="K42" i="40"/>
  <c r="L42" i="40"/>
  <c r="M42" i="40"/>
  <c r="N42" i="40"/>
  <c r="I56" i="42"/>
  <c r="O56" i="42" s="1"/>
  <c r="D53" i="42"/>
  <c r="E50" i="42"/>
  <c r="C26" i="42"/>
  <c r="C22" i="42"/>
  <c r="C12" i="42"/>
  <c r="C24" i="41"/>
  <c r="D41" i="41"/>
  <c r="C18" i="41"/>
  <c r="C12" i="41"/>
  <c r="I48" i="40"/>
  <c r="C25" i="40"/>
  <c r="D45" i="40"/>
  <c r="D42" i="40" s="1"/>
  <c r="C12" i="40"/>
  <c r="E51" i="10"/>
  <c r="D50" i="10"/>
  <c r="C50" i="10"/>
  <c r="E49" i="10"/>
  <c r="D48" i="10"/>
  <c r="C48" i="10"/>
  <c r="D54" i="13"/>
  <c r="C50" i="13"/>
  <c r="D50" i="13"/>
  <c r="E50" i="13"/>
  <c r="B58" i="13"/>
  <c r="F63" i="13"/>
  <c r="E238" i="7"/>
  <c r="F238" i="7"/>
  <c r="G238" i="7"/>
  <c r="H238" i="7"/>
  <c r="I238" i="7"/>
  <c r="J238" i="7"/>
  <c r="K238" i="7"/>
  <c r="L238" i="7"/>
  <c r="M238" i="7"/>
  <c r="L186" i="37"/>
  <c r="K186" i="37"/>
  <c r="J186" i="37"/>
  <c r="I186" i="37"/>
  <c r="H186" i="37"/>
  <c r="G186" i="37"/>
  <c r="O23" i="17"/>
  <c r="O18" i="17"/>
  <c r="O24" i="17" s="1"/>
  <c r="D89" i="10"/>
  <c r="C89" i="10"/>
  <c r="E90" i="10"/>
  <c r="C42" i="1"/>
  <c r="B47" i="2"/>
  <c r="C32" i="9"/>
  <c r="N238" i="7" l="1"/>
  <c r="M82" i="37"/>
  <c r="M125" i="37"/>
  <c r="D58" i="48"/>
  <c r="D50" i="42"/>
  <c r="O50" i="42" s="1"/>
  <c r="O53" i="42"/>
  <c r="O144" i="39"/>
  <c r="O147" i="39"/>
  <c r="D38" i="41"/>
  <c r="O38" i="41" s="1"/>
  <c r="O41" i="41"/>
  <c r="C38" i="47"/>
  <c r="L61" i="48"/>
  <c r="M61" i="48" s="1"/>
  <c r="M63" i="48"/>
  <c r="C46" i="46"/>
  <c r="C39" i="46"/>
  <c r="C42" i="40"/>
  <c r="C34" i="41"/>
  <c r="L64" i="48"/>
  <c r="M64" i="48" s="1"/>
  <c r="L54" i="48"/>
  <c r="M54" i="48" s="1"/>
  <c r="I176" i="37"/>
  <c r="J176" i="37"/>
  <c r="H176" i="37"/>
  <c r="L176" i="37"/>
  <c r="G176" i="37"/>
  <c r="K176" i="37"/>
  <c r="C82" i="37"/>
  <c r="C125" i="37"/>
  <c r="C31" i="47"/>
  <c r="C41" i="41"/>
  <c r="M232" i="7"/>
  <c r="E232" i="7"/>
  <c r="H232" i="7"/>
  <c r="L232" i="7"/>
  <c r="C48" i="48"/>
  <c r="K232" i="7"/>
  <c r="G232" i="7"/>
  <c r="C18" i="42"/>
  <c r="C46" i="42" s="1"/>
  <c r="C18" i="40"/>
  <c r="C45" i="40" s="1"/>
  <c r="E50" i="10"/>
  <c r="E48" i="10"/>
  <c r="F232" i="7"/>
  <c r="I232" i="7"/>
  <c r="J232" i="7"/>
  <c r="C17" i="9"/>
  <c r="C12" i="29"/>
  <c r="H57" i="26"/>
  <c r="E47" i="26"/>
  <c r="F47" i="26"/>
  <c r="G47" i="26"/>
  <c r="I47" i="26"/>
  <c r="J47" i="26"/>
  <c r="K47" i="26"/>
  <c r="L47" i="26"/>
  <c r="D78" i="10"/>
  <c r="C78" i="10"/>
  <c r="C91" i="10" s="1"/>
  <c r="D11" i="10"/>
  <c r="D52" i="10" s="1"/>
  <c r="C11" i="10"/>
  <c r="C52" i="10" s="1"/>
  <c r="C12" i="25"/>
  <c r="C14" i="39"/>
  <c r="C18" i="39"/>
  <c r="C33" i="39"/>
  <c r="C37" i="39"/>
  <c r="C41" i="39"/>
  <c r="C45" i="39"/>
  <c r="C49" i="39"/>
  <c r="C53" i="39"/>
  <c r="C57" i="39"/>
  <c r="C61" i="39"/>
  <c r="C65" i="39"/>
  <c r="C79" i="39"/>
  <c r="C99" i="39"/>
  <c r="C103" i="39"/>
  <c r="C121" i="39"/>
  <c r="C125" i="39"/>
  <c r="C129" i="39"/>
  <c r="C133" i="39"/>
  <c r="C137" i="39"/>
  <c r="N175" i="37"/>
  <c r="C172" i="37"/>
  <c r="N171" i="37"/>
  <c r="C168" i="37"/>
  <c r="N167" i="37"/>
  <c r="C164" i="37"/>
  <c r="N163" i="37"/>
  <c r="C158" i="37"/>
  <c r="N157" i="37"/>
  <c r="C154" i="37"/>
  <c r="N153" i="37"/>
  <c r="N124" i="37"/>
  <c r="C121" i="37"/>
  <c r="N120" i="37"/>
  <c r="C117" i="37"/>
  <c r="N116" i="37"/>
  <c r="C113" i="37"/>
  <c r="N112" i="37"/>
  <c r="N81" i="37"/>
  <c r="C63" i="37"/>
  <c r="N62" i="37"/>
  <c r="C59" i="37"/>
  <c r="N58" i="37"/>
  <c r="C55" i="37"/>
  <c r="N54" i="37"/>
  <c r="C51" i="37"/>
  <c r="N50" i="37"/>
  <c r="C47" i="37"/>
  <c r="N46" i="37"/>
  <c r="C43" i="37"/>
  <c r="N42" i="37"/>
  <c r="C39" i="37"/>
  <c r="N38" i="37"/>
  <c r="C35" i="37"/>
  <c r="N34" i="37"/>
  <c r="C31" i="37"/>
  <c r="N30" i="37"/>
  <c r="N17" i="37"/>
  <c r="M14" i="37"/>
  <c r="C14" i="37"/>
  <c r="N232" i="7" l="1"/>
  <c r="M176" i="37"/>
  <c r="M60" i="48"/>
  <c r="C35" i="47"/>
  <c r="C45" i="46"/>
  <c r="H58" i="3"/>
  <c r="E46" i="1" s="1"/>
  <c r="G58" i="3"/>
  <c r="E42" i="1" s="1"/>
  <c r="E43" i="1" s="1"/>
  <c r="L26" i="3"/>
  <c r="J57" i="26"/>
  <c r="E57" i="26"/>
  <c r="G57" i="26"/>
  <c r="I57" i="26"/>
  <c r="L57" i="26"/>
  <c r="K57" i="26"/>
  <c r="F57" i="26"/>
  <c r="C140" i="39"/>
  <c r="C61" i="48"/>
  <c r="C50" i="42"/>
  <c r="C43" i="46"/>
  <c r="L58" i="48"/>
  <c r="M58" i="48" s="1"/>
  <c r="F24" i="3"/>
  <c r="G180" i="37"/>
  <c r="C176" i="37"/>
  <c r="H24" i="3"/>
  <c r="I180" i="37"/>
  <c r="K24" i="3"/>
  <c r="L180" i="37"/>
  <c r="C183" i="37"/>
  <c r="G24" i="3"/>
  <c r="H180" i="37"/>
  <c r="J24" i="3"/>
  <c r="K180" i="37"/>
  <c r="I24" i="3"/>
  <c r="J180" i="37"/>
  <c r="C38" i="41"/>
  <c r="C147" i="39"/>
  <c r="C38" i="40"/>
  <c r="C54" i="48"/>
  <c r="N18" i="37"/>
  <c r="N82" i="37"/>
  <c r="N125" i="37"/>
  <c r="N154" i="37"/>
  <c r="N172" i="37"/>
  <c r="N14" i="37"/>
  <c r="N35" i="37"/>
  <c r="N31" i="37"/>
  <c r="N168" i="37"/>
  <c r="N47" i="37"/>
  <c r="N113" i="37"/>
  <c r="N117" i="37"/>
  <c r="N121" i="37"/>
  <c r="N43" i="37"/>
  <c r="N59" i="37"/>
  <c r="N63" i="37"/>
  <c r="N39" i="37"/>
  <c r="N51" i="37"/>
  <c r="N55" i="37"/>
  <c r="N158" i="37"/>
  <c r="N164" i="37"/>
  <c r="L24" i="3" l="1"/>
  <c r="M180" i="37"/>
  <c r="I58" i="3"/>
  <c r="E47" i="1" s="1"/>
  <c r="J58" i="3"/>
  <c r="E48" i="1" s="1"/>
  <c r="K58" i="3"/>
  <c r="E49" i="1" s="1"/>
  <c r="C144" i="39"/>
  <c r="C58" i="48"/>
  <c r="C60" i="48"/>
  <c r="O31" i="39"/>
  <c r="C180" i="37"/>
  <c r="N176" i="37"/>
  <c r="C14" i="29"/>
  <c r="F58" i="3" l="1"/>
  <c r="E11" i="10"/>
  <c r="L58" i="3" l="1"/>
  <c r="E41" i="1"/>
  <c r="E50" i="1" s="1"/>
  <c r="B58" i="3"/>
  <c r="D41" i="1"/>
  <c r="E45" i="10"/>
  <c r="E35" i="10" s="1"/>
  <c r="E52" i="10" s="1"/>
  <c r="E13" i="10" l="1"/>
  <c r="D117" i="6" l="1"/>
  <c r="D130" i="7"/>
  <c r="F49" i="13"/>
  <c r="B24" i="3"/>
  <c r="D11" i="17"/>
  <c r="E11" i="17"/>
  <c r="F11" i="17"/>
  <c r="G11" i="17"/>
  <c r="H11" i="17"/>
  <c r="I11" i="17"/>
  <c r="J11" i="17"/>
  <c r="K11" i="17"/>
  <c r="L11" i="17"/>
  <c r="M11" i="17"/>
  <c r="N11" i="17"/>
  <c r="C11" i="17"/>
  <c r="B54" i="13"/>
  <c r="F57" i="13"/>
  <c r="B50" i="13"/>
  <c r="F53" i="13"/>
  <c r="C17" i="23"/>
  <c r="C13" i="9"/>
  <c r="B69" i="13" l="1"/>
  <c r="B27" i="2"/>
  <c r="B52" i="3"/>
  <c r="D151" i="6" l="1"/>
  <c r="D113" i="6"/>
  <c r="D83" i="6"/>
  <c r="D172" i="7"/>
  <c r="D126" i="7"/>
  <c r="D89" i="7"/>
  <c r="C37" i="23"/>
  <c r="O36" i="17" l="1"/>
  <c r="D36" i="17"/>
  <c r="E36" i="17"/>
  <c r="F36" i="17"/>
  <c r="G36" i="17"/>
  <c r="H36" i="17"/>
  <c r="I36" i="17"/>
  <c r="J36" i="17"/>
  <c r="K36" i="17"/>
  <c r="L36" i="17"/>
  <c r="M36" i="17"/>
  <c r="N36" i="17"/>
  <c r="C36" i="17"/>
  <c r="B36" i="17" l="1"/>
  <c r="C18" i="17"/>
  <c r="D18" i="17"/>
  <c r="I18" i="17"/>
  <c r="J18" i="17"/>
  <c r="K18" i="17"/>
  <c r="L18" i="17"/>
  <c r="M18" i="17"/>
  <c r="N18" i="17"/>
  <c r="B19" i="17"/>
  <c r="B20" i="17"/>
  <c r="N23" i="17" l="1"/>
  <c r="J23" i="17"/>
  <c r="F23" i="17"/>
  <c r="M23" i="17"/>
  <c r="E23" i="17"/>
  <c r="B21" i="17"/>
  <c r="L23" i="17"/>
  <c r="H23" i="17"/>
  <c r="D23" i="17"/>
  <c r="I23" i="17"/>
  <c r="K23" i="17"/>
  <c r="G23" i="17"/>
  <c r="C23" i="17"/>
  <c r="B18" i="17"/>
  <c r="B11" i="17"/>
  <c r="B10" i="17"/>
  <c r="E179" i="6" l="1"/>
  <c r="D179" i="6" s="1"/>
  <c r="D202" i="7"/>
  <c r="G225" i="6" l="1"/>
  <c r="H225" i="6"/>
  <c r="I225" i="6"/>
  <c r="K225" i="6"/>
  <c r="L225" i="6"/>
  <c r="M225" i="6"/>
  <c r="N225" i="6"/>
  <c r="O225" i="6"/>
  <c r="P225" i="6" l="1"/>
  <c r="C16" i="1"/>
  <c r="C13" i="1"/>
  <c r="C10" i="1"/>
  <c r="C20" i="11"/>
  <c r="C22" i="11" s="1"/>
  <c r="J16" i="3" l="1"/>
  <c r="C16" i="3"/>
  <c r="D16" i="3"/>
  <c r="F16" i="3"/>
  <c r="E16" i="3"/>
  <c r="G16" i="3"/>
  <c r="H16" i="3"/>
  <c r="I16" i="3"/>
  <c r="E15" i="2"/>
  <c r="F15" i="2"/>
  <c r="G15" i="2"/>
  <c r="H15" i="2"/>
  <c r="I15" i="2"/>
  <c r="J15" i="2"/>
  <c r="K15" i="2"/>
  <c r="L15" i="2"/>
  <c r="M15" i="2" l="1"/>
  <c r="K16" i="3"/>
  <c r="L16" i="3" s="1"/>
  <c r="E34" i="25"/>
  <c r="F34" i="25"/>
  <c r="G34" i="25"/>
  <c r="H34" i="25"/>
  <c r="I34" i="25"/>
  <c r="J34" i="25"/>
  <c r="K34" i="25"/>
  <c r="L34" i="25"/>
  <c r="M34" i="25"/>
  <c r="N34" i="25"/>
  <c r="D20" i="3"/>
  <c r="D56" i="3" s="1"/>
  <c r="E20" i="3"/>
  <c r="E56" i="3" s="1"/>
  <c r="F20" i="3"/>
  <c r="F56" i="3" s="1"/>
  <c r="G20" i="3"/>
  <c r="G56" i="3" s="1"/>
  <c r="H20" i="3"/>
  <c r="H56" i="3" s="1"/>
  <c r="I20" i="3"/>
  <c r="I56" i="3" s="1"/>
  <c r="J20" i="3"/>
  <c r="J56" i="3" s="1"/>
  <c r="K20" i="3"/>
  <c r="M23" i="2" l="1"/>
  <c r="N44" i="25"/>
  <c r="H23" i="2"/>
  <c r="H59" i="2" s="1"/>
  <c r="I44" i="25"/>
  <c r="D23" i="2"/>
  <c r="E44" i="25"/>
  <c r="E23" i="2"/>
  <c r="E59" i="2" s="1"/>
  <c r="F44" i="25"/>
  <c r="K23" i="2"/>
  <c r="K59" i="2" s="1"/>
  <c r="L44" i="25"/>
  <c r="G23" i="2"/>
  <c r="G59" i="2" s="1"/>
  <c r="H44" i="25"/>
  <c r="I23" i="2"/>
  <c r="I59" i="2" s="1"/>
  <c r="J44" i="25"/>
  <c r="L23" i="2"/>
  <c r="L59" i="2" s="1"/>
  <c r="M44" i="25"/>
  <c r="J23" i="2"/>
  <c r="J59" i="2" s="1"/>
  <c r="K44" i="25"/>
  <c r="F23" i="2"/>
  <c r="F59" i="2" s="1"/>
  <c r="G44" i="25"/>
  <c r="M59" i="2"/>
  <c r="K56" i="3"/>
  <c r="D50" i="1" s="1"/>
  <c r="C46" i="1"/>
  <c r="C25" i="23"/>
  <c r="D215" i="6"/>
  <c r="D204" i="6"/>
  <c r="D195" i="6"/>
  <c r="D191" i="6"/>
  <c r="D183" i="6"/>
  <c r="D143" i="6"/>
  <c r="D139" i="6"/>
  <c r="D121" i="6"/>
  <c r="D109" i="6"/>
  <c r="D103" i="6"/>
  <c r="D99" i="6"/>
  <c r="D53" i="6"/>
  <c r="D41" i="6"/>
  <c r="D29" i="6"/>
  <c r="D20" i="6"/>
  <c r="L24" i="2" l="1"/>
  <c r="L60" i="2" s="1"/>
  <c r="J24" i="2"/>
  <c r="J60" i="2" s="1"/>
  <c r="K24" i="2"/>
  <c r="K60" i="2" s="1"/>
  <c r="M60" i="2"/>
  <c r="E24" i="2"/>
  <c r="E60" i="2" s="1"/>
  <c r="G24" i="2"/>
  <c r="G60" i="2" s="1"/>
  <c r="H24" i="2"/>
  <c r="H60" i="2" s="1"/>
  <c r="F24" i="2"/>
  <c r="F60" i="2" s="1"/>
  <c r="I60" i="2"/>
  <c r="C28" i="25"/>
  <c r="E187" i="6" l="1"/>
  <c r="D187" i="6" s="1"/>
  <c r="D27" i="1" l="1"/>
  <c r="F51" i="13"/>
  <c r="F52" i="13"/>
  <c r="D55" i="10"/>
  <c r="C55" i="10"/>
  <c r="F50" i="13" l="1"/>
  <c r="F15" i="13"/>
  <c r="F16" i="13"/>
  <c r="F17" i="13"/>
  <c r="F19" i="13"/>
  <c r="F20" i="13"/>
  <c r="D210" i="7"/>
  <c r="D164" i="7"/>
  <c r="F33" i="13"/>
  <c r="F34" i="13"/>
  <c r="F35" i="13"/>
  <c r="F36" i="13"/>
  <c r="F37" i="13"/>
  <c r="F39" i="13"/>
  <c r="F32" i="13"/>
  <c r="D40" i="13"/>
  <c r="D13" i="13" s="1"/>
  <c r="E40" i="13"/>
  <c r="E13" i="13" s="1"/>
  <c r="C15" i="9"/>
  <c r="D58" i="13" l="1"/>
  <c r="D69" i="13" s="1"/>
  <c r="E58" i="13"/>
  <c r="F64" i="13"/>
  <c r="F62" i="13"/>
  <c r="D218" i="7"/>
  <c r="D47" i="7"/>
  <c r="D39" i="7"/>
  <c r="E175" i="6"/>
  <c r="D175" i="6" s="1"/>
  <c r="E127" i="6"/>
  <c r="D127" i="6" s="1"/>
  <c r="D45" i="6"/>
  <c r="D33" i="6"/>
  <c r="D144" i="7"/>
  <c r="D148" i="7"/>
  <c r="O32" i="17"/>
  <c r="O38" i="17" s="1"/>
  <c r="N13" i="7"/>
  <c r="O228" i="7" s="1"/>
  <c r="J222" i="6" l="1"/>
  <c r="D71" i="6"/>
  <c r="D244" i="7"/>
  <c r="D222" i="7" l="1"/>
  <c r="D214" i="7"/>
  <c r="D77" i="7"/>
  <c r="C50" i="23" l="1"/>
  <c r="G228" i="6"/>
  <c r="G222" i="6" s="1"/>
  <c r="H228" i="6"/>
  <c r="H222" i="6" s="1"/>
  <c r="I228" i="6"/>
  <c r="I222" i="6" s="1"/>
  <c r="K228" i="6"/>
  <c r="K222" i="6" s="1"/>
  <c r="L228" i="6"/>
  <c r="L222" i="6" s="1"/>
  <c r="M228" i="6"/>
  <c r="M222" i="6" s="1"/>
  <c r="N228" i="6"/>
  <c r="N222" i="6" s="1"/>
  <c r="O228" i="6"/>
  <c r="O222" i="6" s="1"/>
  <c r="B35" i="17"/>
  <c r="B31" i="2" l="1"/>
  <c r="E55" i="10"/>
  <c r="D190" i="7" l="1"/>
  <c r="D85" i="7"/>
  <c r="E79" i="6"/>
  <c r="D79" i="6" s="1"/>
  <c r="D24" i="25" l="1"/>
  <c r="C34" i="26"/>
  <c r="D182" i="7"/>
  <c r="E171" i="6"/>
  <c r="D171" i="6" s="1"/>
  <c r="D159" i="6"/>
  <c r="D234" i="6" s="1"/>
  <c r="E167" i="6"/>
  <c r="D167" i="6" s="1"/>
  <c r="D29" i="17"/>
  <c r="E29" i="17"/>
  <c r="F29" i="17"/>
  <c r="G29" i="17"/>
  <c r="H29" i="17"/>
  <c r="I29" i="17"/>
  <c r="J29" i="17"/>
  <c r="K29" i="17"/>
  <c r="L29" i="17"/>
  <c r="M29" i="17"/>
  <c r="N29" i="17"/>
  <c r="C29" i="17"/>
  <c r="B31" i="17"/>
  <c r="B12" i="17"/>
  <c r="B15" i="17"/>
  <c r="B17" i="17"/>
  <c r="B22" i="17"/>
  <c r="B33" i="17"/>
  <c r="B34" i="17"/>
  <c r="B37" i="17"/>
  <c r="D22" i="13"/>
  <c r="B40" i="13"/>
  <c r="C40" i="13"/>
  <c r="C54" i="13"/>
  <c r="C69" i="13" s="1"/>
  <c r="E54" i="13"/>
  <c r="E69" i="13" s="1"/>
  <c r="F55" i="13"/>
  <c r="F56" i="13"/>
  <c r="F59" i="13"/>
  <c r="F60" i="13"/>
  <c r="F61" i="13"/>
  <c r="C53" i="10"/>
  <c r="D53" i="10"/>
  <c r="E78" i="10"/>
  <c r="C24" i="9"/>
  <c r="C34" i="9" s="1"/>
  <c r="C41" i="23"/>
  <c r="C13" i="26"/>
  <c r="C27" i="26"/>
  <c r="D38" i="26"/>
  <c r="D47" i="26" s="1"/>
  <c r="C54" i="26"/>
  <c r="D13" i="7"/>
  <c r="D238" i="7" s="1"/>
  <c r="D26" i="7"/>
  <c r="D43" i="7"/>
  <c r="D54" i="7"/>
  <c r="D58" i="7"/>
  <c r="D62" i="7"/>
  <c r="D66" i="7"/>
  <c r="D70" i="7"/>
  <c r="D81" i="7"/>
  <c r="D93" i="7"/>
  <c r="D104" i="7"/>
  <c r="D108" i="7"/>
  <c r="D114" i="7"/>
  <c r="D122" i="7"/>
  <c r="D154" i="7"/>
  <c r="D158" i="7"/>
  <c r="D168" i="7"/>
  <c r="D176" i="7"/>
  <c r="D186" i="7"/>
  <c r="D194" i="7"/>
  <c r="D198" i="7"/>
  <c r="D206" i="7"/>
  <c r="B28" i="3"/>
  <c r="B40" i="3"/>
  <c r="D18" i="25"/>
  <c r="E38" i="25"/>
  <c r="D41" i="25"/>
  <c r="C41" i="25" s="1"/>
  <c r="F12" i="6"/>
  <c r="F232" i="6" s="1"/>
  <c r="F210" i="6" s="1"/>
  <c r="D49" i="6"/>
  <c r="E57" i="6"/>
  <c r="D57" i="6" s="1"/>
  <c r="E61" i="6"/>
  <c r="D61" i="6" s="1"/>
  <c r="E65" i="6"/>
  <c r="D65" i="6" s="1"/>
  <c r="E75" i="6"/>
  <c r="D75" i="6" s="1"/>
  <c r="E87" i="6"/>
  <c r="D87" i="6" s="1"/>
  <c r="E95" i="6"/>
  <c r="D95" i="6" s="1"/>
  <c r="E131" i="6"/>
  <c r="D131" i="6" s="1"/>
  <c r="E135" i="6"/>
  <c r="E147" i="6"/>
  <c r="D147" i="6" s="1"/>
  <c r="E155" i="6"/>
  <c r="E163" i="6"/>
  <c r="D163" i="6" s="1"/>
  <c r="B19" i="2"/>
  <c r="B48" i="3"/>
  <c r="B44" i="3"/>
  <c r="B36" i="3"/>
  <c r="B32" i="3"/>
  <c r="C13" i="13" l="1"/>
  <c r="C22" i="13" s="1"/>
  <c r="C24" i="25"/>
  <c r="B13" i="13"/>
  <c r="B22" i="13" s="1"/>
  <c r="P210" i="6"/>
  <c r="D235" i="7"/>
  <c r="D228" i="7"/>
  <c r="D245" i="7"/>
  <c r="F219" i="6"/>
  <c r="P219" i="6" s="1"/>
  <c r="D243" i="7"/>
  <c r="C20" i="3"/>
  <c r="C56" i="3" s="1"/>
  <c r="D57" i="26"/>
  <c r="C38" i="9"/>
  <c r="D34" i="25"/>
  <c r="H16" i="17"/>
  <c r="H24" i="17" s="1"/>
  <c r="C16" i="17"/>
  <c r="C24" i="17" s="1"/>
  <c r="K16" i="17"/>
  <c r="K24" i="17" s="1"/>
  <c r="G16" i="17"/>
  <c r="G24" i="17" s="1"/>
  <c r="L16" i="17"/>
  <c r="L24" i="17" s="1"/>
  <c r="N16" i="17"/>
  <c r="N24" i="17" s="1"/>
  <c r="J16" i="17"/>
  <c r="J24" i="17" s="1"/>
  <c r="F16" i="17"/>
  <c r="F24" i="17" s="1"/>
  <c r="D16" i="17"/>
  <c r="D24" i="17" s="1"/>
  <c r="M16" i="17"/>
  <c r="M24" i="17" s="1"/>
  <c r="I16" i="17"/>
  <c r="I24" i="17" s="1"/>
  <c r="E16" i="17"/>
  <c r="E24" i="17" s="1"/>
  <c r="F54" i="13"/>
  <c r="D155" i="6"/>
  <c r="D135" i="6"/>
  <c r="D225" i="6" s="1"/>
  <c r="E225" i="6"/>
  <c r="C56" i="9"/>
  <c r="C57" i="9" s="1"/>
  <c r="C18" i="25"/>
  <c r="N32" i="17"/>
  <c r="N38" i="17" s="1"/>
  <c r="J32" i="17"/>
  <c r="J38" i="17" s="1"/>
  <c r="F32" i="17"/>
  <c r="F38" i="17" s="1"/>
  <c r="K32" i="17"/>
  <c r="K38" i="17" s="1"/>
  <c r="G32" i="17"/>
  <c r="G38" i="17" s="1"/>
  <c r="I32" i="17"/>
  <c r="I38" i="17" s="1"/>
  <c r="C27" i="1"/>
  <c r="C54" i="1" s="1"/>
  <c r="B14" i="17"/>
  <c r="L32" i="17"/>
  <c r="L38" i="17" s="1"/>
  <c r="M32" i="17"/>
  <c r="M38" i="17" s="1"/>
  <c r="E32" i="17"/>
  <c r="E38" i="17" s="1"/>
  <c r="D32" i="17"/>
  <c r="D38" i="17" s="1"/>
  <c r="B13" i="17"/>
  <c r="B26" i="17"/>
  <c r="H32" i="17"/>
  <c r="H38" i="17" s="1"/>
  <c r="C38" i="26"/>
  <c r="B28" i="17"/>
  <c r="B29" i="17"/>
  <c r="B30" i="17"/>
  <c r="F58" i="13"/>
  <c r="P12" i="6"/>
  <c r="P232" i="6" s="1"/>
  <c r="C39" i="1"/>
  <c r="B27" i="17"/>
  <c r="E12" i="6"/>
  <c r="E232" i="6" s="1"/>
  <c r="E210" i="6" s="1"/>
  <c r="F228" i="6"/>
  <c r="P228" i="6" s="1"/>
  <c r="B23" i="17"/>
  <c r="C32" i="17"/>
  <c r="C38" i="17" s="1"/>
  <c r="E22" i="13"/>
  <c r="E53" i="10"/>
  <c r="C43" i="23"/>
  <c r="C52" i="23" s="1"/>
  <c r="C57" i="23" s="1"/>
  <c r="C41" i="1"/>
  <c r="C49" i="1"/>
  <c r="C48" i="1"/>
  <c r="B55" i="2"/>
  <c r="B39" i="2"/>
  <c r="B51" i="2"/>
  <c r="B43" i="2"/>
  <c r="B35" i="2"/>
  <c r="C51" i="26"/>
  <c r="C38" i="1" l="1"/>
  <c r="L56" i="3"/>
  <c r="C23" i="2"/>
  <c r="B23" i="2" s="1"/>
  <c r="D44" i="25"/>
  <c r="D241" i="7"/>
  <c r="P213" i="6"/>
  <c r="D60" i="2"/>
  <c r="E219" i="6"/>
  <c r="C34" i="25"/>
  <c r="F69" i="13"/>
  <c r="B24" i="17"/>
  <c r="B16" i="17"/>
  <c r="D15" i="2"/>
  <c r="D59" i="2" s="1"/>
  <c r="C15" i="2"/>
  <c r="B38" i="17"/>
  <c r="B16" i="3"/>
  <c r="D12" i="6"/>
  <c r="B32" i="17"/>
  <c r="E228" i="6"/>
  <c r="C47" i="26"/>
  <c r="C40" i="1"/>
  <c r="C47" i="1"/>
  <c r="C44" i="25" l="1"/>
  <c r="P220" i="6"/>
  <c r="F223" i="6"/>
  <c r="P223" i="6" s="1"/>
  <c r="C16" i="2"/>
  <c r="E223" i="6"/>
  <c r="D232" i="6"/>
  <c r="D228" i="6"/>
  <c r="C59" i="2"/>
  <c r="B15" i="2"/>
  <c r="B20" i="3"/>
  <c r="C57" i="26"/>
  <c r="F222" i="6"/>
  <c r="P222" i="6" s="1"/>
  <c r="D232" i="7"/>
  <c r="C60" i="2" l="1"/>
  <c r="N60" i="2" s="1"/>
  <c r="B16" i="2"/>
  <c r="B24" i="2"/>
  <c r="D210" i="6"/>
  <c r="B59" i="2"/>
  <c r="B56" i="3"/>
  <c r="C50" i="1"/>
  <c r="C55" i="1" s="1"/>
  <c r="C56" i="1" s="1"/>
  <c r="F40" i="13"/>
  <c r="F13" i="13" l="1"/>
  <c r="F22" i="13" s="1"/>
  <c r="D219" i="6"/>
  <c r="D222" i="6" s="1"/>
  <c r="E222" i="6"/>
  <c r="E89" i="10"/>
  <c r="C65" i="10"/>
  <c r="D65" i="10"/>
  <c r="E65" i="10"/>
  <c r="D87" i="10"/>
  <c r="D91" i="10" s="1"/>
  <c r="E88" i="10"/>
  <c r="E87" i="10" s="1"/>
  <c r="E91" i="10" l="1"/>
  <c r="D223" i="6"/>
  <c r="B60" i="2" l="1"/>
  <c r="K65" i="10"/>
  <c r="I64" i="10"/>
  <c r="J64" i="10" s="1"/>
  <c r="I63" i="10"/>
  <c r="J63" i="10" s="1"/>
  <c r="J65" i="10" s="1"/>
  <c r="I65" i="10"/>
</calcChain>
</file>

<file path=xl/sharedStrings.xml><?xml version="1.0" encoding="utf-8"?>
<sst xmlns="http://schemas.openxmlformats.org/spreadsheetml/2006/main" count="2422" uniqueCount="875">
  <si>
    <t>BEVÉTELEK</t>
  </si>
  <si>
    <t xml:space="preserve">Adatok: ezer forintban </t>
  </si>
  <si>
    <t>Sor-</t>
  </si>
  <si>
    <t>Megnevezés</t>
  </si>
  <si>
    <t>Összesen</t>
  </si>
  <si>
    <t>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</si>
  <si>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</si>
  <si>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</si>
  <si>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</si>
  <si>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</si>
  <si>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</si>
  <si>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</si>
  <si>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</si>
  <si>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</si>
  <si>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</si>
  <si>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</si>
  <si>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</si>
  <si>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14.</t>
  </si>
  <si>
    <t>KIADÁSOK</t>
  </si>
  <si>
    <t xml:space="preserve">    Adatok: ezer forintban </t>
  </si>
  <si>
    <t>KIADÁSOK FŐÖSSZEGE</t>
  </si>
  <si>
    <t>BEVÉTEL</t>
  </si>
  <si>
    <t>KIADÁS</t>
  </si>
  <si>
    <t>Egyenleg</t>
  </si>
  <si>
    <t>Dorog Város Önkormányzat</t>
  </si>
  <si>
    <t>Bevételi összesítő</t>
  </si>
  <si>
    <t>Adatok: ezer forintban</t>
  </si>
  <si>
    <t xml:space="preserve">     Eredeti előirányzat</t>
  </si>
  <si>
    <t xml:space="preserve">          Eredeti előirányzat</t>
  </si>
  <si>
    <t>Polgármesteri Hivatal</t>
  </si>
  <si>
    <t xml:space="preserve">       Eredeti előirányzat</t>
  </si>
  <si>
    <t>Kiadási összesítő</t>
  </si>
  <si>
    <t>Költségvetési cím és</t>
  </si>
  <si>
    <t>Működési kiadás</t>
  </si>
  <si>
    <t>Felhalmozási kiadás</t>
  </si>
  <si>
    <t>alcím megnevezés</t>
  </si>
  <si>
    <t>Felújítás</t>
  </si>
  <si>
    <t>Beruházás</t>
  </si>
  <si>
    <t xml:space="preserve">         Eredeti előirányzat</t>
  </si>
  <si>
    <t xml:space="preserve">        Eredeti előirányzat</t>
  </si>
  <si>
    <t>1. cím költségvetési főösszege</t>
  </si>
  <si>
    <t>Eredeti előirányzat</t>
  </si>
  <si>
    <t>Intézményfinanszírozás</t>
  </si>
  <si>
    <t>Mutató</t>
  </si>
  <si>
    <t>Jogcím</t>
  </si>
  <si>
    <t>Összeg Ft</t>
  </si>
  <si>
    <t xml:space="preserve">                                                            Adatok: ezer forintban</t>
  </si>
  <si>
    <t>Cím és</t>
  </si>
  <si>
    <t>alcím</t>
  </si>
  <si>
    <t>Működésre átadott pénzeszk. és támogatás össz.</t>
  </si>
  <si>
    <t xml:space="preserve">                                                               Adatok: ezer forintban</t>
  </si>
  <si>
    <t>I.</t>
  </si>
  <si>
    <t>II.</t>
  </si>
  <si>
    <t>III.</t>
  </si>
  <si>
    <t>Alap</t>
  </si>
  <si>
    <t>ÁFA</t>
  </si>
  <si>
    <t xml:space="preserve">                                                      Adatok: ezer forintban</t>
  </si>
  <si>
    <t>Felhalmozási célú pénzeszköz átadás össz.</t>
  </si>
  <si>
    <t>Rendszeres sze-</t>
  </si>
  <si>
    <t>Részfoglalko-</t>
  </si>
  <si>
    <t>mélyi juttatásban</t>
  </si>
  <si>
    <t>zásúak</t>
  </si>
  <si>
    <t>részesülők</t>
  </si>
  <si>
    <t>2. Polgármesteri Hivatal</t>
  </si>
  <si>
    <t>Jegyző, aljegyző</t>
  </si>
  <si>
    <t>Osztályvezető</t>
  </si>
  <si>
    <t>Személyi juttatások</t>
  </si>
  <si>
    <t>Munkaadókat terhelő járulékok</t>
  </si>
  <si>
    <t>Előirányzat felhasználási terv</t>
  </si>
  <si>
    <t>Erdeti előirányzat</t>
  </si>
  <si>
    <t>01. hó</t>
  </si>
  <si>
    <t>02. hó</t>
  </si>
  <si>
    <t>03. hó</t>
  </si>
  <si>
    <t>04. hó</t>
  </si>
  <si>
    <t>05. hó</t>
  </si>
  <si>
    <t>06. hó</t>
  </si>
  <si>
    <t>07. hó</t>
  </si>
  <si>
    <t>08. hó</t>
  </si>
  <si>
    <t>09. hó</t>
  </si>
  <si>
    <t>10. hó</t>
  </si>
  <si>
    <t>11. hó</t>
  </si>
  <si>
    <t>12. hó</t>
  </si>
  <si>
    <t xml:space="preserve">Önkormányzati bevételek </t>
  </si>
  <si>
    <t>Önkormányzati kiadások</t>
  </si>
  <si>
    <t>IV.</t>
  </si>
  <si>
    <t>V.</t>
  </si>
  <si>
    <t>VI.</t>
  </si>
  <si>
    <t>VII.</t>
  </si>
  <si>
    <t>Dologi kiadások</t>
  </si>
  <si>
    <t>Felújítások</t>
  </si>
  <si>
    <t>Beruházások</t>
  </si>
  <si>
    <t>Összesen:</t>
  </si>
  <si>
    <t>Intézmények</t>
  </si>
  <si>
    <t xml:space="preserve">   Adatok: ezer forintban</t>
  </si>
  <si>
    <t>12. Személyi juttatás</t>
  </si>
  <si>
    <t>13. Munkaadói járulék</t>
  </si>
  <si>
    <t>14. Dologi kiadás</t>
  </si>
  <si>
    <t>19. Beruházás</t>
  </si>
  <si>
    <t>20. Felújítás</t>
  </si>
  <si>
    <t>21. Felhalmozási pénzeszköz átadás</t>
  </si>
  <si>
    <t>Köztemetés</t>
  </si>
  <si>
    <t>Város, községgazdálkodási szolgáltatás</t>
  </si>
  <si>
    <t xml:space="preserve">  - Idősek Otthona "A"</t>
  </si>
  <si>
    <t xml:space="preserve">  - Idősek Otthona "B"</t>
  </si>
  <si>
    <t>Közhasznú</t>
  </si>
  <si>
    <t>foglalkoztatottak</t>
  </si>
  <si>
    <t>Civil szervezetek támogatása</t>
  </si>
  <si>
    <t>Bérlakás felújítás</t>
  </si>
  <si>
    <t>Segédképletek</t>
  </si>
  <si>
    <t>Helyi önkormányzat</t>
  </si>
  <si>
    <t>Helyi Önkormányzat</t>
  </si>
  <si>
    <t>2. cím költségvetési főösszeg</t>
  </si>
  <si>
    <t>1. Önkormányzat</t>
  </si>
  <si>
    <t>Önkormányzat összesen</t>
  </si>
  <si>
    <t xml:space="preserve">     Intézményfinanszírozás</t>
  </si>
  <si>
    <t>Közfoglalkoz- tatottak</t>
  </si>
  <si>
    <t>VIII.</t>
  </si>
  <si>
    <t>A helyi önkormányzatok működésének általános támogatása</t>
  </si>
  <si>
    <t>A települési önk.egyes köznevelési és gyermekétkeztetési feladatainak támogatása</t>
  </si>
  <si>
    <t>A települési önkormányzatok szociális és gyermekjóléti feladatainak támogatása</t>
  </si>
  <si>
    <t>IV. jogcímen ökormányzati támogatás összesen</t>
  </si>
  <si>
    <t>Települési önkormányzatok kulturális feladatainak támogatása</t>
  </si>
  <si>
    <t>Dorog Város Egyesített Sportintézménye</t>
  </si>
  <si>
    <t xml:space="preserve"> - Uszoda</t>
  </si>
  <si>
    <t xml:space="preserve"> - Stadion</t>
  </si>
  <si>
    <t>Emberi Erőforrás Osztály</t>
  </si>
  <si>
    <t>Munkaszerződés</t>
  </si>
  <si>
    <t xml:space="preserve">        Eredeti előirányzat bérlakás</t>
  </si>
  <si>
    <t>Ell.</t>
  </si>
  <si>
    <t>Kincstár öszz.</t>
  </si>
  <si>
    <t>Közhatalmi bevételek</t>
  </si>
  <si>
    <t>Egyéb szociális pénzbeli ellátások</t>
  </si>
  <si>
    <t>Homlokzatfelújítási pályázat</t>
  </si>
  <si>
    <t>Sportlétesítmények működtetése és fejlesztése</t>
  </si>
  <si>
    <t xml:space="preserve">        Eredeti előirányzat </t>
  </si>
  <si>
    <t>III.3. Társulás által történő feladatellátás összesen</t>
  </si>
  <si>
    <t>Helyi önkormányzat támogatása összesen</t>
  </si>
  <si>
    <t>KÖT</t>
  </si>
  <si>
    <t>ÖNK</t>
  </si>
  <si>
    <t>ÁLLIG</t>
  </si>
  <si>
    <t>23 fő</t>
  </si>
  <si>
    <t>Működési célú támogatások államháztartáson belülről</t>
  </si>
  <si>
    <t xml:space="preserve">II. </t>
  </si>
  <si>
    <t>Felhalmozási célú támogatások államháztartáson belülről</t>
  </si>
  <si>
    <t xml:space="preserve">         - iparűzési adó</t>
  </si>
  <si>
    <t xml:space="preserve">         - egyéb közhatalmi bevételek</t>
  </si>
  <si>
    <t>Működési bevételek</t>
  </si>
  <si>
    <t xml:space="preserve">V. </t>
  </si>
  <si>
    <t>Felhalmozási bevételek</t>
  </si>
  <si>
    <t>VI</t>
  </si>
  <si>
    <t>Működési célú átvett pénzeszközök</t>
  </si>
  <si>
    <t>Felhalmozási célú átvett pénzeszközök</t>
  </si>
  <si>
    <t>VIII</t>
  </si>
  <si>
    <t>Finanszírozási  bevételek</t>
  </si>
  <si>
    <t>Ellátottak pénzbeli juttatásai</t>
  </si>
  <si>
    <t>Egyéb működési célú kiadások</t>
  </si>
  <si>
    <t xml:space="preserve">           - tartalékok</t>
  </si>
  <si>
    <t xml:space="preserve">VII. </t>
  </si>
  <si>
    <t>Felhalmozási célú pénzeszköz átadás</t>
  </si>
  <si>
    <t>IX.</t>
  </si>
  <si>
    <t>Finanszírozási kiadások</t>
  </si>
  <si>
    <t xml:space="preserve">                           MÉRLEG</t>
  </si>
  <si>
    <t>ebből - hazai forrás</t>
  </si>
  <si>
    <t>BEVÉTELEK FŐÖSSZEGE</t>
  </si>
  <si>
    <t xml:space="preserve">         - Európai Uniós forrás</t>
  </si>
  <si>
    <t>Műk.c.támog.áht-n belülről</t>
  </si>
  <si>
    <t>Felhalmozási célú támog.áht-n belülről</t>
  </si>
  <si>
    <t>Műk.c.átvett pénzeszköz</t>
  </si>
  <si>
    <t>Finanszírozási bevételek</t>
  </si>
  <si>
    <t>Önkormányzati támogatás</t>
  </si>
  <si>
    <t>Ellátottak pénzbeli jutttatásai</t>
  </si>
  <si>
    <t>1-1. Önk.és önk.hivatalok jogalkotó és igazgatási feladatok</t>
  </si>
  <si>
    <t>Felhalm.c.pe.átadás</t>
  </si>
  <si>
    <t>Felhalm.c.pe. Átadás</t>
  </si>
  <si>
    <t>2-1. Önk.és önk.hiv.jogalkotó és igazgat.feladatok</t>
  </si>
  <si>
    <t>2-2. Orsz.gy.,önk.és európai parlamenti képviselőváll.</t>
  </si>
  <si>
    <t>Települési támogatás</t>
  </si>
  <si>
    <t>Önkormányzati vagyonnal való gazdálk.kapcs.fel.</t>
  </si>
  <si>
    <t xml:space="preserve">                        Dorog Város Önkormányzat</t>
  </si>
  <si>
    <t xml:space="preserve">                                          Tartalék</t>
  </si>
  <si>
    <t xml:space="preserve">                                                                    Adatok: ezer forintban</t>
  </si>
  <si>
    <t>Általános tartalék</t>
  </si>
  <si>
    <t>Tartalék összesen</t>
  </si>
  <si>
    <t>2-1</t>
  </si>
  <si>
    <t>2. Közhatalmi bevételek</t>
  </si>
  <si>
    <t>3. Működési bevételek</t>
  </si>
  <si>
    <t>4. Működési célú átvett pénzeszközök</t>
  </si>
  <si>
    <t>11 Felhalmozási bevételek összsen</t>
  </si>
  <si>
    <t>15. Ellátottak pénzbeli juttatásai</t>
  </si>
  <si>
    <t>16. Egyéb működési célú kiadások</t>
  </si>
  <si>
    <t xml:space="preserve">17. Likviditási c. hitel törlesztés </t>
  </si>
  <si>
    <t xml:space="preserve">BEVÉTELEK ÖSSZESEN </t>
  </si>
  <si>
    <t>24. KIADÁSOK ÖSSZESEN</t>
  </si>
  <si>
    <t>2-3. Országos és helyi népszavazással kapcsolatos tevékenységek</t>
  </si>
  <si>
    <t>2-4. Támogatási célú finanszírozási műveletek</t>
  </si>
  <si>
    <t>2-3. Országos és helyi népszavazással kapcs.tev.</t>
  </si>
  <si>
    <t xml:space="preserve"> </t>
  </si>
  <si>
    <t>Ebből: - egyéb működési célú támogatás</t>
  </si>
  <si>
    <t>Önkormányzat álltal folyósított ellátások összesen</t>
  </si>
  <si>
    <t>Egyesületi támogatások</t>
  </si>
  <si>
    <t>1</t>
  </si>
  <si>
    <t>Dorogi Többcéli Kistérségi Társulás számára igényelt normatív támogatás</t>
  </si>
  <si>
    <t>Költségv.kiadási főösszeg</t>
  </si>
  <si>
    <t xml:space="preserve">                                                                                                                              </t>
  </si>
  <si>
    <t xml:space="preserve">         - telekadó</t>
  </si>
  <si>
    <t xml:space="preserve">         - idegenforgalmi adó</t>
  </si>
  <si>
    <t>ell</t>
  </si>
  <si>
    <t>Város és községgazdálkodási egyéb szolgáltatások</t>
  </si>
  <si>
    <t>Támogatási célú finanszírozási műveletek</t>
  </si>
  <si>
    <t>Normatív támogatás átadása DTKT-nak</t>
  </si>
  <si>
    <t xml:space="preserve">Szolidaritási hozzájárulás </t>
  </si>
  <si>
    <t>22. Finanszírozási kiadások</t>
  </si>
  <si>
    <t xml:space="preserve"> - Sportiroda</t>
  </si>
  <si>
    <t>Központi költségvetési befizetések</t>
  </si>
  <si>
    <t>Passzív állomány</t>
  </si>
  <si>
    <t xml:space="preserve">       Reimann Miniverzum</t>
  </si>
  <si>
    <t xml:space="preserve">       Könyvtár</t>
  </si>
  <si>
    <t>Költségvetési bevételi főösszeg</t>
  </si>
  <si>
    <t>hazai forrás</t>
  </si>
  <si>
    <t>EU-s forrás</t>
  </si>
  <si>
    <t>Költségvetési cím és megnevezés</t>
  </si>
  <si>
    <t>Felhalmozási c. átvett pénzeszk</t>
  </si>
  <si>
    <t>1-13. Turizmus fejlesztési támogatások és tevékenységek</t>
  </si>
  <si>
    <t>1-14. Nem veszélyes hulladék begyűjtsée</t>
  </si>
  <si>
    <t>1-15. Nem veszélyes hulladék kezelése és ártalmatlanítása</t>
  </si>
  <si>
    <t>1-15 Nem veszélyes hulladék kezelése és ártalmatlanítása</t>
  </si>
  <si>
    <t>1-7</t>
  </si>
  <si>
    <t xml:space="preserve">    - hazai forrás</t>
  </si>
  <si>
    <t xml:space="preserve">    - EU-s forrás</t>
  </si>
  <si>
    <t>1. Működési célú támogatások államháztarton belülről</t>
  </si>
  <si>
    <t>5. Likviditási c. hitel felvét</t>
  </si>
  <si>
    <t>8. Felhalmozási c. támogat.áht-n belülről</t>
  </si>
  <si>
    <t>9. Felhalmozási bevétel</t>
  </si>
  <si>
    <t xml:space="preserve">10. Felhalmozási c. átvett pénzeszköz </t>
  </si>
  <si>
    <t xml:space="preserve">18. Működési kiadások összesen </t>
  </si>
  <si>
    <t>6. Működési bevételek összesen</t>
  </si>
  <si>
    <t>7. Finanszírozási bevételek</t>
  </si>
  <si>
    <t>22. Felhalmozási kiadások összesen</t>
  </si>
  <si>
    <t xml:space="preserve"> - Kézilabdacsarnok</t>
  </si>
  <si>
    <t>1-17. Szennyvíz gyűjtése, tisztítása, elhelyezése</t>
  </si>
  <si>
    <t>1-16. Veszélyes hulladék begyújtése, szállítása</t>
  </si>
  <si>
    <t>1-16 Veszélyes hulladék begyűjtése, szállítása</t>
  </si>
  <si>
    <t>1.1.1.1 Önkormányzati hivatal működésének támogatása</t>
  </si>
  <si>
    <t>1.1.1.2  Zöldterület-gazd.kapcs. Feladatok ellát.tám.</t>
  </si>
  <si>
    <t>1.1.1.3  Közvilágítás fenntartásának támogatása</t>
  </si>
  <si>
    <t>1.1.1.4 Köztemető fenntart.kapcsolatos feladatok támog.</t>
  </si>
  <si>
    <t>1.1.1.5 Közutak fenntartásának támogatása</t>
  </si>
  <si>
    <t>1.1.1.6 Egyéb önkormányzati feladatok támogatása</t>
  </si>
  <si>
    <t>1.1.1.7  Lakott külterülettel kapcsolatos feladatok támogatása</t>
  </si>
  <si>
    <t>1.1 Települési önk.  működésének ált.támogatása</t>
  </si>
  <si>
    <t>1.1.1.1 Óvoda működési támogatás</t>
  </si>
  <si>
    <t>1.2.2.1 Óvodában foglalkoztatott pedagógusok támogatása</t>
  </si>
  <si>
    <t>1.2.3.1.1.1.1 Ped. II. kategóriába sorolt ped.kieg.tám.</t>
  </si>
  <si>
    <t>1.2.3.1.1.1.2 Mesterpedagógus kieg. Támogatása</t>
  </si>
  <si>
    <t>1.2.5.1.1 Ped. Végzettséggel nem rend.segítők átlagbéralapú támog.</t>
  </si>
  <si>
    <t>Köznevelési támogatás összesen</t>
  </si>
  <si>
    <t xml:space="preserve">1.3.2.1 Család és gyermekjóléti szolgálat </t>
  </si>
  <si>
    <t>1.3.2.4.3 Személyi gondozás</t>
  </si>
  <si>
    <t>1.3.2.6.2 Időskorúak nappali ellátása</t>
  </si>
  <si>
    <t>1.3.2.8.2 Demens személyek nappali intézményi ellátása</t>
  </si>
  <si>
    <t>1.3.3.1.2 Bölcsődei dajkák, középf.végz.kisgyermeknevelők bértám.</t>
  </si>
  <si>
    <t>1.3.3.1.1 Bölcsőde felsőfokú végzettségű kisgyermeknevelők bértámogatása</t>
  </si>
  <si>
    <t>1.3.3.2 Bölcsőde üzemeltetési támogatás</t>
  </si>
  <si>
    <t>1.3.4.1 Idősek bentlakásos ellátása bértámogatás</t>
  </si>
  <si>
    <t>1.3.4.2 Idősek bentlakásos ellátása intézményüzemeltetési támogatása</t>
  </si>
  <si>
    <t>1.4.1.1 Intézményi gyermekétkeztetés bértámogatás</t>
  </si>
  <si>
    <t>1.4.1.2 Intézményi gyermekétkeztetés üzemeltetési támogatás</t>
  </si>
  <si>
    <t>1.4.2    Szünidei étkezetetés</t>
  </si>
  <si>
    <t>Szociális és gyermekjóléti feladatok támogatása összesen</t>
  </si>
  <si>
    <t>1.5.2 Nyilvános könyvtár és közművelődési feladatok támogatása</t>
  </si>
  <si>
    <t>Szolidaritási hozzájárulási befizetési kötelezettség</t>
  </si>
  <si>
    <t>1.3.2.3.1 Szociális étkeztetés</t>
  </si>
  <si>
    <t xml:space="preserve"> 1-30</t>
  </si>
  <si>
    <t>Tartalékok</t>
  </si>
  <si>
    <t>1-6</t>
  </si>
  <si>
    <t>Önkormányzat elszámolásai központi ktgvetéssel</t>
  </si>
  <si>
    <t xml:space="preserve">           - szolidaritási hozzhájárulás</t>
  </si>
  <si>
    <t>Óvodai nevelés, ellátás működtetési feladatok</t>
  </si>
  <si>
    <t>Város és községgazdálkodási feladatok</t>
  </si>
  <si>
    <t>Céltartalékok</t>
  </si>
  <si>
    <t xml:space="preserve">       Művelődési Ház</t>
  </si>
  <si>
    <t xml:space="preserve">  - Családsegítő</t>
  </si>
  <si>
    <t>3. Kincstári Szervezet</t>
  </si>
  <si>
    <t>1-24. Ifjúság eü.gondozás</t>
  </si>
  <si>
    <t>1-25. Sportlétesítmények működtetése és fejlesztése</t>
  </si>
  <si>
    <t>1-26. Versenysport tevékenység támogatása</t>
  </si>
  <si>
    <t>1-27. Iskolai, diáksport-tevéeknység és támogatása</t>
  </si>
  <si>
    <t>1-28. Szabadidősport tevékenység támogatása</t>
  </si>
  <si>
    <t>1-29. Közművelődés-közösségi részvétel fejl.</t>
  </si>
  <si>
    <t>1-31. Civil szervezetek működési támogatása</t>
  </si>
  <si>
    <t>1-32.. Egyházak közösségi és hittételi támogatása</t>
  </si>
  <si>
    <t>1-33. Óvodai nevelés, ellátás működtetési feladatok</t>
  </si>
  <si>
    <t>1-27. Iskolai, diáksport-tevékenység és támogatása</t>
  </si>
  <si>
    <t>1-29 Közművelődés-közösségi részvétel fejl.</t>
  </si>
  <si>
    <t>1-32. Egyházak közösségi és hittételi támogatása</t>
  </si>
  <si>
    <t>Önk. Rendeletben megállapított juttatás</t>
  </si>
  <si>
    <t xml:space="preserve">Normatíva visszafizetés </t>
  </si>
  <si>
    <t>Pótklékok</t>
  </si>
  <si>
    <t>Tagsági hozzájárulás</t>
  </si>
  <si>
    <t>1-1</t>
  </si>
  <si>
    <t xml:space="preserve">Kincsátri Szervezet </t>
  </si>
  <si>
    <t>4</t>
  </si>
  <si>
    <t>5</t>
  </si>
  <si>
    <t>Petőfi Sándor Óvoda</t>
  </si>
  <si>
    <t>6</t>
  </si>
  <si>
    <t>7</t>
  </si>
  <si>
    <t>Dorog Város Művelődési Ház és Könyvtár</t>
  </si>
  <si>
    <t>8</t>
  </si>
  <si>
    <t>Szociális Szolgáltató Központ</t>
  </si>
  <si>
    <t>9</t>
  </si>
  <si>
    <t>Dr. Magyar Károly Városi Bölcsőde</t>
  </si>
  <si>
    <t>10</t>
  </si>
  <si>
    <t>Közművelődés-közösségi  részvételt fejl.</t>
  </si>
  <si>
    <t>Önk. És Önk.hivatalok jogalkotó és igazgatási feladatok</t>
  </si>
  <si>
    <t>Kincstári Szervezet</t>
  </si>
  <si>
    <t>Költségvetési cím alcím megevezése</t>
  </si>
  <si>
    <t>Önk.feladat jellege</t>
  </si>
  <si>
    <t>Önkormány-zati támogatás</t>
  </si>
  <si>
    <t>Köz- hatalmi bevételek</t>
  </si>
  <si>
    <t>Felhalmo-zási bevételek</t>
  </si>
  <si>
    <t>Műk.c.át- vett pénz- eszköz</t>
  </si>
  <si>
    <t>Felhalm.c.átv. pénz- eszköz</t>
  </si>
  <si>
    <t>Finanszí-rozási bevételek</t>
  </si>
  <si>
    <t>Eu-s forrás</t>
  </si>
  <si>
    <t>12.</t>
  </si>
  <si>
    <t>13.</t>
  </si>
  <si>
    <t>8. Kincstári Szervezet</t>
  </si>
  <si>
    <t xml:space="preserve">     3.1_013320 Köztemető fenntartás és működtetés</t>
  </si>
  <si>
    <t>Köt.</t>
  </si>
  <si>
    <t xml:space="preserve">     3.2_013350 Önkormányzati vagyonnal való gazdálkodással kapcsolatos feladatok</t>
  </si>
  <si>
    <t>Önk.</t>
  </si>
  <si>
    <t>Költségv. kiad. főösszeg</t>
  </si>
  <si>
    <t>Finanszí-rozási kiadások</t>
  </si>
  <si>
    <t>Pénzeszköz átadás</t>
  </si>
  <si>
    <t>Felhalm.c.pe.   átadás</t>
  </si>
  <si>
    <t>Kormányzati funkció</t>
  </si>
  <si>
    <t>013320</t>
  </si>
  <si>
    <t>013350</t>
  </si>
  <si>
    <t>013370</t>
  </si>
  <si>
    <t>018010</t>
  </si>
  <si>
    <t>018020</t>
  </si>
  <si>
    <t>018030</t>
  </si>
  <si>
    <t>041233</t>
  </si>
  <si>
    <t>042180</t>
  </si>
  <si>
    <t>011130</t>
  </si>
  <si>
    <t>045120</t>
  </si>
  <si>
    <t>045160</t>
  </si>
  <si>
    <t>047320</t>
  </si>
  <si>
    <t>051040</t>
  </si>
  <si>
    <t>051030</t>
  </si>
  <si>
    <t>051050</t>
  </si>
  <si>
    <t>052020</t>
  </si>
  <si>
    <t>064010</t>
  </si>
  <si>
    <t>066010</t>
  </si>
  <si>
    <t>066020</t>
  </si>
  <si>
    <t>072210</t>
  </si>
  <si>
    <t>074040</t>
  </si>
  <si>
    <t>074032</t>
  </si>
  <si>
    <t>081030</t>
  </si>
  <si>
    <t>081041</t>
  </si>
  <si>
    <t>081043</t>
  </si>
  <si>
    <t>081045</t>
  </si>
  <si>
    <t>082064</t>
  </si>
  <si>
    <t>084031</t>
  </si>
  <si>
    <t>084040</t>
  </si>
  <si>
    <t>091140</t>
  </si>
  <si>
    <t>096015</t>
  </si>
  <si>
    <t>082092</t>
  </si>
  <si>
    <t>3 fő</t>
  </si>
  <si>
    <t>7,8 fő</t>
  </si>
  <si>
    <t>Beruházás 1-10 cím összesen</t>
  </si>
  <si>
    <t>ok</t>
  </si>
  <si>
    <t>fiktív</t>
  </si>
  <si>
    <t>TOP Plusz Zöldinfrastruktúra fejleszéts</t>
  </si>
  <si>
    <t xml:space="preserve">B 115 kiegészítő támogatás </t>
  </si>
  <si>
    <t>Központi költségvetésből származó támogatás összesen</t>
  </si>
  <si>
    <t>Rendezési terv módosítása, város környezeti állapot vált.tanulmány</t>
  </si>
  <si>
    <t>1-25</t>
  </si>
  <si>
    <t>1-29</t>
  </si>
  <si>
    <t>Előző évi normatíva elszámolás térségi jogcímek</t>
  </si>
  <si>
    <t>Egyéb szoc.pénzbeli és termb.ellátások támog.</t>
  </si>
  <si>
    <t>Babacsomag</t>
  </si>
  <si>
    <t>Főiskolai tanulók támogatása</t>
  </si>
  <si>
    <t>2</t>
  </si>
  <si>
    <t>Közcélú tevékenység  támogatása vásárlási utalvánnyal</t>
  </si>
  <si>
    <t>B 114 Kulturális feladatok bérjellegű támogatása</t>
  </si>
  <si>
    <t>1-21</t>
  </si>
  <si>
    <t>Pm, védőnők</t>
  </si>
  <si>
    <t>Önkormányzati vagyonnal való gazdálk.kapcs.feladatok</t>
  </si>
  <si>
    <t>1-33</t>
  </si>
  <si>
    <t>Időskorúak tartós bentlakásos ellátása</t>
  </si>
  <si>
    <t>4. Dorog Város Művelődési Ház  és Könyvtár</t>
  </si>
  <si>
    <t>5. Szociális Szolgáltató Központ</t>
  </si>
  <si>
    <t>6. Dorog Város Egyesített Sportintézmény</t>
  </si>
  <si>
    <t>7. Hétszínvirág Óvoda</t>
  </si>
  <si>
    <t>8. Petőfi Sándor Óvoda</t>
  </si>
  <si>
    <t>9. Zrínyi Ilona Óvoda</t>
  </si>
  <si>
    <t>10. Dr. Magyar Károly Városi Bölcsóde</t>
  </si>
  <si>
    <t>4-1. Könyvtár</t>
  </si>
  <si>
    <t>4-2. Reimann Miniverzum</t>
  </si>
  <si>
    <t>4-3. Művelődési Ház</t>
  </si>
  <si>
    <t>4. cím költségvetési főösszeg</t>
  </si>
  <si>
    <t>5-1. Idősek Otthona A épület</t>
  </si>
  <si>
    <t>5-2. Idősek Otthona B épület</t>
  </si>
  <si>
    <t>5-3. Családsegítő Szolgálat</t>
  </si>
  <si>
    <t>Dorog Város Egyesített Sportintézmény</t>
  </si>
  <si>
    <t>6-1. Uszoda</t>
  </si>
  <si>
    <t>6-2. Kézilabdacsarnok</t>
  </si>
  <si>
    <t>6-3. Stadion</t>
  </si>
  <si>
    <t>6-4. Sportiroda</t>
  </si>
  <si>
    <t>6-5. Birkózócsarnok</t>
  </si>
  <si>
    <t>6-6. Teneiszpálya</t>
  </si>
  <si>
    <t>1-2. Köztemető-fenntartás és működtetés</t>
  </si>
  <si>
    <t>1-3. Önkotm.vagyonnal való gazd.kapcs.feladatok</t>
  </si>
  <si>
    <t>1-4. Informatikai fejlesztések, szolgáltatások</t>
  </si>
  <si>
    <t>1-5 Önkorm.elszámolasai a központi költségvetéssel</t>
  </si>
  <si>
    <t>1-6. Központi költségvetési befizetések</t>
  </si>
  <si>
    <t>1-7. Támogatási célú fianszírozási műveletek</t>
  </si>
  <si>
    <t>1-8. Hosszabb időtartamú közfoglalkoztatás</t>
  </si>
  <si>
    <t>1-9.  Állat egészségügy</t>
  </si>
  <si>
    <t>1-10. Út, autópálya építése</t>
  </si>
  <si>
    <t>1-11. Közutak, hidak,alagutak üzemeltet.fenntart.</t>
  </si>
  <si>
    <t>1-12. Turizmus Igazgatás és támogatása</t>
  </si>
  <si>
    <t>1-4. Informatikai fejlesztése, szolgáltatások</t>
  </si>
  <si>
    <t>1-5. Önkorm.elszámolasai a központi költségvetéssel</t>
  </si>
  <si>
    <t>1-9. Állat egészségügy</t>
  </si>
  <si>
    <t>1-12. Turizmus igazgatás és támogatása</t>
  </si>
  <si>
    <t xml:space="preserve">           Eredeti előirányzat</t>
  </si>
  <si>
    <t xml:space="preserve">            - Uszoda</t>
  </si>
  <si>
    <t xml:space="preserve">              Eredeti előirányzat</t>
  </si>
  <si>
    <t xml:space="preserve">            - Kézilabda csarnok</t>
  </si>
  <si>
    <t xml:space="preserve">             - Stadion</t>
  </si>
  <si>
    <t xml:space="preserve">             - Sportiroda</t>
  </si>
  <si>
    <t xml:space="preserve">             - Birkózócsarnok</t>
  </si>
  <si>
    <t xml:space="preserve">             - Teniszpálya</t>
  </si>
  <si>
    <t>Önk</t>
  </si>
  <si>
    <t xml:space="preserve">          -Hétszínvirág Óvoda</t>
  </si>
  <si>
    <t xml:space="preserve">         -Petőfi Óvoda</t>
  </si>
  <si>
    <t xml:space="preserve">         - Zrínyi Óvoda</t>
  </si>
  <si>
    <t>4. cím költségvetési főösszege</t>
  </si>
  <si>
    <t>5. cím költségvetési főösszege</t>
  </si>
  <si>
    <t>6. cím költségvetési főösszege</t>
  </si>
  <si>
    <t>3. cím költségvetési főösszege</t>
  </si>
  <si>
    <t xml:space="preserve">1-18. Településfejlesztési projektek </t>
  </si>
  <si>
    <t>047310</t>
  </si>
  <si>
    <t>062020</t>
  </si>
  <si>
    <t>1-19. Közvilágítás</t>
  </si>
  <si>
    <t>1-20. Zöldterület-kezelés</t>
  </si>
  <si>
    <t>1-21. Város és községgazd.egyéb szolgáltatások</t>
  </si>
  <si>
    <t>1-22. Járóbetegek gyógyító szakellátsa</t>
  </si>
  <si>
    <t>1-23. Fertőző megbetegedések megelőzése, járványügyi ellátás</t>
  </si>
  <si>
    <t>1-34. Gyermekétkeztetés köznevelési intézményben</t>
  </si>
  <si>
    <t>1-35. Időskorúak tartós bentlakásos ellátása</t>
  </si>
  <si>
    <t>1-36. Demens betegek tartós bentlakásos ellátása</t>
  </si>
  <si>
    <t>1-37. Gyermekek bölcsődei elltása</t>
  </si>
  <si>
    <t>1-38.  Intézményen Kívüli gyermekétkeztetés</t>
  </si>
  <si>
    <t>1-39. Család és gyermekjóléti szolgáltatások</t>
  </si>
  <si>
    <t>1-40. Lakóingatlan szociális célú bérbeadása, üzemeltetése</t>
  </si>
  <si>
    <t>1-41. Lakhatással összefüggő ellátások</t>
  </si>
  <si>
    <t>1-42. Egyéb szoc.pénzbeli és termb.ellátások, támog.</t>
  </si>
  <si>
    <t xml:space="preserve">1-43. Önkormányzatok funkcióra nem sorolható bevételei </t>
  </si>
  <si>
    <t>1-44. Forgatási célú és befektetési célú finanszírozási műveletek</t>
  </si>
  <si>
    <t>1-34. Gyermekétkezetetés köznevelési intézményben</t>
  </si>
  <si>
    <t>1-37. Gyermekek bölcsődei ellátása</t>
  </si>
  <si>
    <t>1-38. Intézményen kívüli gyermekétkeztetés</t>
  </si>
  <si>
    <t>1-42. Egyéb szoc.pénzbeli és termb.ellátások támog.</t>
  </si>
  <si>
    <t xml:space="preserve"> 2024. évi normatív állami hozzájárulás</t>
  </si>
  <si>
    <t>2024. évre jóváhagyott támogatás</t>
  </si>
  <si>
    <t>2024. évi előirányzat</t>
  </si>
  <si>
    <t>2024. évi létszám összesítő</t>
  </si>
  <si>
    <t>2024. évi létszám alakulása</t>
  </si>
  <si>
    <t>2024.</t>
  </si>
  <si>
    <t xml:space="preserve">       -Hétszínvirág Óvoda</t>
  </si>
  <si>
    <t xml:space="preserve">       -Petőfi Óvoda</t>
  </si>
  <si>
    <t xml:space="preserve">       - Zrínyi Óvoda</t>
  </si>
  <si>
    <t>Zrínyi Ilona Óvoda</t>
  </si>
  <si>
    <t>1-3</t>
  </si>
  <si>
    <t>1-35</t>
  </si>
  <si>
    <t>4. Dorog Város Művelődési Ház és Könyvtár</t>
  </si>
  <si>
    <t>10. Dr. Magyar Károly Városi Bölcsőde</t>
  </si>
  <si>
    <t>1-10. cím összesen</t>
  </si>
  <si>
    <t>5. Dorogi Szociális Szolgáltató Központ</t>
  </si>
  <si>
    <t>6. Dorog Város Egyesített Sportintézménye</t>
  </si>
  <si>
    <t xml:space="preserve">  - Birkózócsarnok</t>
  </si>
  <si>
    <t xml:space="preserve"> - Teniszpálya</t>
  </si>
  <si>
    <t>1-30. Közművelődés-hagyományos közösségi kulturális értékek gondozása</t>
  </si>
  <si>
    <t>1-30. Közművelődés hagyományos kozösségi kulturális értékek gondozása</t>
  </si>
  <si>
    <t>27,9 fő</t>
  </si>
  <si>
    <t>354.7fő</t>
  </si>
  <si>
    <t>32,3 fő</t>
  </si>
  <si>
    <t>12 fő</t>
  </si>
  <si>
    <t>2 fő</t>
  </si>
  <si>
    <t>488 fő</t>
  </si>
  <si>
    <t>40 fő</t>
  </si>
  <si>
    <t>220 fő</t>
  </si>
  <si>
    <t>15 fő</t>
  </si>
  <si>
    <t>21 fő</t>
  </si>
  <si>
    <t xml:space="preserve">     3.3_018030 Támogatási célú finanszírozási műveletek</t>
  </si>
  <si>
    <t xml:space="preserve">     3.4_041233 Hosszabb időtartamú közfoglalkoztatás</t>
  </si>
  <si>
    <t xml:space="preserve">     3.5_042180 Állategészségügy</t>
  </si>
  <si>
    <t xml:space="preserve">     3.6_045160 Közutak, hidak, alagutak üzemeltetése fenntartartása</t>
  </si>
  <si>
    <t xml:space="preserve">     3.7_051030 Nem veszélyes (települési) hulladék vegyes (ömlesztett) begyűjtése, szállítása, átrakása</t>
  </si>
  <si>
    <t xml:space="preserve">     3.8_051040 Nem veszélyes hulladék kezelése, ártalmatlanítása (Zöldhulladék)</t>
  </si>
  <si>
    <t xml:space="preserve">     3.9_051050 Veszélyes hulladék begyűjtése, szállítása</t>
  </si>
  <si>
    <t xml:space="preserve">     3.10_064010 Közvilágítás</t>
  </si>
  <si>
    <t xml:space="preserve">     3.11_066010 Zöldterület-kezelés</t>
  </si>
  <si>
    <t xml:space="preserve">     3.12_066020 Város-, és községgazdálkodási szolgáltatások</t>
  </si>
  <si>
    <t xml:space="preserve">     3.3_018030 Támogatási célú fianszírozási műveletek</t>
  </si>
  <si>
    <t>6-7. Támogatási célú finanszírozási műveletek</t>
  </si>
  <si>
    <t>5-4. Támogatási célú finanszírozási műveletek</t>
  </si>
  <si>
    <t xml:space="preserve">     3.13_072112 Háziorvosi ügyelet</t>
  </si>
  <si>
    <t xml:space="preserve">     3.14_072440 Mentés</t>
  </si>
  <si>
    <t>normatíva elszámolás</t>
  </si>
  <si>
    <t>4-4 Támogatási célú finanszírozási műveletek</t>
  </si>
  <si>
    <t>Gép,berendezés felszerelés beszerzés</t>
  </si>
  <si>
    <t>Köztemető-fenntartás és működtetés</t>
  </si>
  <si>
    <t>1-2</t>
  </si>
  <si>
    <t>Járdaépítés</t>
  </si>
  <si>
    <t>Eötvös iskola játszótér fejlesztés</t>
  </si>
  <si>
    <t>Zínyi iskola játszótér fejlesztés</t>
  </si>
  <si>
    <t>Mária u. parkoló felújítása</t>
  </si>
  <si>
    <t>Bányász körönd parkoló felújítás</t>
  </si>
  <si>
    <t>Schmidt ltp parkoló felújítása</t>
  </si>
  <si>
    <t>Sztk parkoló felújítása</t>
  </si>
  <si>
    <t>Parkolók tervezési díj</t>
  </si>
  <si>
    <t>Pince tetőfelújítás</t>
  </si>
  <si>
    <t>1-10</t>
  </si>
  <si>
    <t>Út, autópálya építése</t>
  </si>
  <si>
    <t>1-12</t>
  </si>
  <si>
    <t>Turizmusigazgatás és támogatása</t>
  </si>
  <si>
    <t>Aknatorony átalakítása kilátóvá</t>
  </si>
  <si>
    <t>1-18</t>
  </si>
  <si>
    <t>Zöld infrastruktúra fejlesztése</t>
  </si>
  <si>
    <t>1-19</t>
  </si>
  <si>
    <t>Járdaépítés Vasút sor</t>
  </si>
  <si>
    <t>Közvilágítás</t>
  </si>
  <si>
    <t>Közvilágítás kiépítése Vasút sor</t>
  </si>
  <si>
    <t>Birkóztó csarnok gázfűtés kialakítása</t>
  </si>
  <si>
    <t>Uszoda gázfűtés kialakítása</t>
  </si>
  <si>
    <t>Buzánszky Stadion öltöző gázfűtés kialakítása</t>
  </si>
  <si>
    <t>Uszoda hőszivattyű felszerelése</t>
  </si>
  <si>
    <t>Uszoda felújítása</t>
  </si>
  <si>
    <t>Művelődési Ház szigetelés felújítás</t>
  </si>
  <si>
    <t>Hétszínvirág Óvoda bővítés és hőtechnikai tervek készítése</t>
  </si>
  <si>
    <t>Mosonyi GKP. Gázkazán telepítése</t>
  </si>
  <si>
    <t>Személygépkocsi,Informatikai és egyéb tárgyi eszköz beszerzés</t>
  </si>
  <si>
    <t xml:space="preserve">Hétszínvirág Óvoda </t>
  </si>
  <si>
    <t>1-32</t>
  </si>
  <si>
    <t>Egyházak közösségi és hittételi támogatása</t>
  </si>
  <si>
    <t>Reformátús templom előtető felújítás támogatása</t>
  </si>
  <si>
    <t>ebből -  építményadó</t>
  </si>
  <si>
    <t>1-26</t>
  </si>
  <si>
    <t>Versenysport tevékenység támogatása</t>
  </si>
  <si>
    <t>Dorogi Futtball Klubb Szolgáltató támogatása</t>
  </si>
  <si>
    <t>1-42</t>
  </si>
  <si>
    <t>1-5</t>
  </si>
  <si>
    <t>1-31.</t>
  </si>
  <si>
    <t>Településfejlesztési projektek</t>
  </si>
  <si>
    <t>Hulladékszállítási szolgáltatás átvállalás</t>
  </si>
  <si>
    <t xml:space="preserve">     3.15_081030 Sportlétesítmények, edzőtáborok működtetése és fejlesztése</t>
  </si>
  <si>
    <t xml:space="preserve">     3.16_ 082044 Könyvtári szolgáltatások</t>
  </si>
  <si>
    <t xml:space="preserve">     3.17_082064 Műzeumi, közművelődési közönségkapcsolati tevékenység </t>
  </si>
  <si>
    <t xml:space="preserve">     3.18_086020 Helyi, térségi közösségi tér biztosítása, működtetése </t>
  </si>
  <si>
    <t xml:space="preserve">     3.19_091140 Óvoda nevelés, ellátás működtetési feladatai</t>
  </si>
  <si>
    <t xml:space="preserve">     3.21_098022 Pedagógiai szakszolgáltató tevékenység működtetési feladatai </t>
  </si>
  <si>
    <t xml:space="preserve">     3.20_096015 Gyermekétkeztetés köznevelési intézményben</t>
  </si>
  <si>
    <t xml:space="preserve">     3.22_102023 Időskorúak tartós bentlakásos ellátása</t>
  </si>
  <si>
    <t xml:space="preserve">     3.23_102024 Demens betegek tartós bentlakásos ellátása</t>
  </si>
  <si>
    <t xml:space="preserve">     3.24_104031 Gyermekek bölcsődében és mini bölcsődében történő ellátása</t>
  </si>
  <si>
    <t xml:space="preserve">     3.25_104042 Család és gyermekjóléti szolgáltatások</t>
  </si>
  <si>
    <t xml:space="preserve">     3.16_082044 Könytári szolgáltatások</t>
  </si>
  <si>
    <t xml:space="preserve">     3.20_096015  Gyermekétkeztetés köznevelési intézményben</t>
  </si>
  <si>
    <t>31-44</t>
  </si>
  <si>
    <t>Osztályvezető helyettes</t>
  </si>
  <si>
    <t>Csoportvezető</t>
  </si>
  <si>
    <t>Pénzügyi-Városfejlesztési Osztály</t>
  </si>
  <si>
    <t>Szervezési Csoport</t>
  </si>
  <si>
    <t>I. félévi mód.előirányzat</t>
  </si>
  <si>
    <t xml:space="preserve">        Módosított előirányzat</t>
  </si>
  <si>
    <t xml:space="preserve">     Módosított előirányzat</t>
  </si>
  <si>
    <t>Módosított előirányzat</t>
  </si>
  <si>
    <t xml:space="preserve">         Módosított előirányzat</t>
  </si>
  <si>
    <t>Kötelező eredeti ei.összesen</t>
  </si>
  <si>
    <t>Önkénteseredeti ei. összesen</t>
  </si>
  <si>
    <t>Önkéntes mód.ei.összesen</t>
  </si>
  <si>
    <t>Kötelező mód.ei.összesen</t>
  </si>
  <si>
    <t>Államigazgatási eredeti ei.összesen</t>
  </si>
  <si>
    <t>Államigazgatási mód.ei. Összesen</t>
  </si>
  <si>
    <t>Kötelező eredeti ei.  összesen</t>
  </si>
  <si>
    <t>Kötelző mód.ei.összesen</t>
  </si>
  <si>
    <t>Önkéntes eredeti ei.összesen</t>
  </si>
  <si>
    <t>Államigazgatási eredeti ei. összesen</t>
  </si>
  <si>
    <t>Államigazgatási mód.ei.összesen</t>
  </si>
  <si>
    <t>Önkéntes eredeti ei. összesen</t>
  </si>
  <si>
    <t>Államigazgatási eredeti ei összesen</t>
  </si>
  <si>
    <t>Eredeti előirányzat összesen</t>
  </si>
  <si>
    <t>Kötelező eredeti ei. összesen</t>
  </si>
  <si>
    <t xml:space="preserve">          Módosított előirányzat</t>
  </si>
  <si>
    <t>Kötelező eredeti előirányzat összesen</t>
  </si>
  <si>
    <t>Önkéntes eredeti előirányzat összesen</t>
  </si>
  <si>
    <t>Államigazgatási eredeti előirányzat összesen</t>
  </si>
  <si>
    <t>Kötelező eredeti előirányzatösszesen</t>
  </si>
  <si>
    <t>Kötelező mód.előirányzat összesen</t>
  </si>
  <si>
    <t>Államigazgatási előirányzat összesen</t>
  </si>
  <si>
    <t xml:space="preserve">              Módosított előirányzat</t>
  </si>
  <si>
    <t>Kötelező eredeti elóirányzat összesen</t>
  </si>
  <si>
    <t>Államigazgatási mód.ei. összesen</t>
  </si>
  <si>
    <t>2024.I. félévi mód. előirányzat</t>
  </si>
  <si>
    <t xml:space="preserve"> Működésre átadott pénzeszközök és</t>
  </si>
  <si>
    <t xml:space="preserve"> egyéb támogatások</t>
  </si>
  <si>
    <t>Önkormányzat által folyósított ellátások</t>
  </si>
  <si>
    <t>2024. I félévi mód.előirányzat</t>
  </si>
  <si>
    <t>2024. I. félévi mód. előirányzat</t>
  </si>
  <si>
    <t>Felhalmozási kiadások</t>
  </si>
  <si>
    <t xml:space="preserve">  FELÚJÍTÁS</t>
  </si>
  <si>
    <t>BERUHÁZÁS</t>
  </si>
  <si>
    <t>2024. I. félévi mód.előirányzat</t>
  </si>
  <si>
    <t>Felhalmozásra átadott pénzeszközök és egyéb támogatások</t>
  </si>
  <si>
    <t xml:space="preserve">  Dorog Város Önkormányzat</t>
  </si>
  <si>
    <t>2024. évi mód. előirányzat</t>
  </si>
  <si>
    <t xml:space="preserve">         informatikai szolgáltatás</t>
  </si>
  <si>
    <t>082091</t>
  </si>
  <si>
    <t xml:space="preserve">        Módosítás összesen</t>
  </si>
  <si>
    <t xml:space="preserve">          Módosítás összesen </t>
  </si>
  <si>
    <t xml:space="preserve">         Módosítás összesen </t>
  </si>
  <si>
    <t xml:space="preserve">          Módosítás összesen</t>
  </si>
  <si>
    <t xml:space="preserve">         Módosítás összesen</t>
  </si>
  <si>
    <t>Módosítás össszesen</t>
  </si>
  <si>
    <t>Módosítás összesen</t>
  </si>
  <si>
    <t xml:space="preserve">Módosítás összesen </t>
  </si>
  <si>
    <t xml:space="preserve">        áram</t>
  </si>
  <si>
    <t xml:space="preserve">          áram</t>
  </si>
  <si>
    <t>Eötvös iskola parkoló felújítása</t>
  </si>
  <si>
    <t>Modosítás összesen</t>
  </si>
  <si>
    <t xml:space="preserve"> Dorog Város Önkormányzat</t>
  </si>
  <si>
    <t xml:space="preserve"> pénzügyi mérleg</t>
  </si>
  <si>
    <t>Petőfi tér fásítás, padok beruházás</t>
  </si>
  <si>
    <t>Utasváró kialakítása Esztergomi út</t>
  </si>
  <si>
    <t>Sportlétesítmény vásárlási részlet 2024. 2025</t>
  </si>
  <si>
    <t>Sportcsarnokok HMV rendszer átalakítása gázra</t>
  </si>
  <si>
    <t>Közművelődés-közösségi részvétel fejlesztése</t>
  </si>
  <si>
    <t>Könyvtár gázfűtés kialakítása</t>
  </si>
  <si>
    <t>Rendőrség támogatása</t>
  </si>
  <si>
    <t>Baross G. ltp.26-28. környezeti érték megóv.jutalmazása</t>
  </si>
  <si>
    <t>2024. évi költségvetésének III. negyedévi  módosítása</t>
  </si>
  <si>
    <t>III.n.évi mód.előirányzat</t>
  </si>
  <si>
    <t>2024. évi költségvetésének III.negyedévi  módosítása</t>
  </si>
  <si>
    <t xml:space="preserve">     III.n.évi mód.előirányzat</t>
  </si>
  <si>
    <t>2024.  évi költségvetésének III. negyedévi  módosítása</t>
  </si>
  <si>
    <t xml:space="preserve">        III. n.évi mód.előirányzat</t>
  </si>
  <si>
    <t xml:space="preserve">         III.n.évi mód.előirányzat</t>
  </si>
  <si>
    <t>III.n.évi mód. előirányzat</t>
  </si>
  <si>
    <t xml:space="preserve">        Módosítás összesen </t>
  </si>
  <si>
    <t xml:space="preserve">        III. n.évi módosított előirányzat</t>
  </si>
  <si>
    <t xml:space="preserve">          EPON pót támogatás</t>
  </si>
  <si>
    <t xml:space="preserve">        III.n.évi módosított előirányzat</t>
  </si>
  <si>
    <t>Kötelező III.n.évi mód.előirányzat</t>
  </si>
  <si>
    <t>Önkéntes III.n.évi mód.előirányzat</t>
  </si>
  <si>
    <t>Államigazgatási III.n.évi mód.előirányzat</t>
  </si>
  <si>
    <t>2024. évi költségvetésének III.negyedévi módosítása</t>
  </si>
  <si>
    <t>2024. éves költségvetésének III. negyedévi módosítása</t>
  </si>
  <si>
    <t>III.nn.évi módosított előirányzat</t>
  </si>
  <si>
    <t>III.n.évi módosított előirányzat</t>
  </si>
  <si>
    <t>III. n. évi módosított előirányzat</t>
  </si>
  <si>
    <t>III. n.évi módosított előirányzat</t>
  </si>
  <si>
    <t>III. n.évi módosított előirányzat összesen</t>
  </si>
  <si>
    <t>2024. évi költségvetésének III. negyedévi módosítása</t>
  </si>
  <si>
    <t>Kötelező III.n.évi mód.ei.összesen</t>
  </si>
  <si>
    <t>Önkéntes III.n.évi mód.ei.összesen</t>
  </si>
  <si>
    <t>Államigazgatási mód.ei összesen</t>
  </si>
  <si>
    <t>Állkamigazgatási III.n.évi  mód.ei.összesen</t>
  </si>
  <si>
    <t>Önkéntes III.n.évi  mód.ei.összesen</t>
  </si>
  <si>
    <t>Államigazgatási III. n.évi  mód.ei.összesen</t>
  </si>
  <si>
    <t xml:space="preserve">         III. n. évi módosított előirányzat</t>
  </si>
  <si>
    <t xml:space="preserve">        III. n. évi módosított előirányzat</t>
  </si>
  <si>
    <t xml:space="preserve">         III.n. évi módosított előirányzat</t>
  </si>
  <si>
    <t>Kötelező III. n. évi  mód.ei.összesen</t>
  </si>
  <si>
    <t>Önkéntes III. n. évi mód.ei.összesen</t>
  </si>
  <si>
    <t>Államigazgatási III.n.évi mód.ei.összesen</t>
  </si>
  <si>
    <t>Kötelező III.n.évi mód.ei összesen</t>
  </si>
  <si>
    <t xml:space="preserve">     III.n.évi módosított előirányzat</t>
  </si>
  <si>
    <t xml:space="preserve">          III.n.évi módosított előirányzat</t>
  </si>
  <si>
    <t xml:space="preserve">        Módoosított előirányzat</t>
  </si>
  <si>
    <t>Önkéntes mód.III.n.évi.összesen</t>
  </si>
  <si>
    <t>Államigazgatási III.n.évi  mód.ei.összesen</t>
  </si>
  <si>
    <t xml:space="preserve">         III.n.évi módosított előirányzat</t>
  </si>
  <si>
    <t xml:space="preserve">         III. n.évi módosított előirányzat</t>
  </si>
  <si>
    <t>Kötleező III.n.évi  mód.ei.összesen</t>
  </si>
  <si>
    <t>Államigazgatási III. n. évi mód.ei.összesen</t>
  </si>
  <si>
    <t xml:space="preserve">        munkaviszony megszűnése miatti juttatás </t>
  </si>
  <si>
    <t xml:space="preserve">        kamatbevétel, egyéb működési bevétel</t>
  </si>
  <si>
    <t xml:space="preserve">         üzemeltetési szolgáltatás</t>
  </si>
  <si>
    <t xml:space="preserve">Mdosítás összesen </t>
  </si>
  <si>
    <t>III.n. évi módosított előirányzat</t>
  </si>
  <si>
    <t xml:space="preserve">              III.n.évi módosított előirányzat</t>
  </si>
  <si>
    <t xml:space="preserve">            Módosított előirányzat</t>
  </si>
  <si>
    <t xml:space="preserve">           III.n.évi módosított előirányzat</t>
  </si>
  <si>
    <t>Kötelező III.n.évi mód.előirányzat összesen</t>
  </si>
  <si>
    <t>Államigazgatási III. n.évi mód.ei.összesen</t>
  </si>
  <si>
    <t>2024. évi költségvetéseének III. negyedévi módosítása</t>
  </si>
  <si>
    <t xml:space="preserve">          III. n. évi módosított előirányzat</t>
  </si>
  <si>
    <t>Kötelező III. n.évi mód.ei.összesen</t>
  </si>
  <si>
    <t>Államigazgatási III. n. évi mód.ei. összesen</t>
  </si>
  <si>
    <t xml:space="preserve">        III. n. évi módosított előirányzat </t>
  </si>
  <si>
    <t>Kötelező III. n. évi mód.ei.összesen</t>
  </si>
  <si>
    <t xml:space="preserve">Államigazgatási III. n. évi mód.ei.összesen </t>
  </si>
  <si>
    <t>2024. évi normatív támogatás összesen</t>
  </si>
  <si>
    <t>2024. III. n. évi  mód.előirányzat</t>
  </si>
  <si>
    <t xml:space="preserve"> 2024. évi költségvetésének III. negyedévi módosítása</t>
  </si>
  <si>
    <t>2024.III.n.évi mód. előirányzat</t>
  </si>
  <si>
    <t xml:space="preserve"> 2024. évi költségvetésének III. negyedévi  módosítása</t>
  </si>
  <si>
    <t>2024. III.n.évi mód. előirányzat</t>
  </si>
  <si>
    <t>2024. III.n.évi  mód.előirányzat</t>
  </si>
  <si>
    <t>2024. III.n.évi mód.előirányzat</t>
  </si>
  <si>
    <t>2-5. Gyermekétkeztetés köznevelési intézményben</t>
  </si>
  <si>
    <t xml:space="preserve">          gyermekétkeztetés admin.bér és járulék</t>
  </si>
  <si>
    <t xml:space="preserve">         honlap kezelés</t>
  </si>
  <si>
    <t xml:space="preserve">          sportvetélkedőhöz pólók</t>
  </si>
  <si>
    <t xml:space="preserve">         bérlakáslemondás térítése</t>
  </si>
  <si>
    <t xml:space="preserve">        uszoda takarítás</t>
  </si>
  <si>
    <t xml:space="preserve">          napelem átkönyvelés</t>
  </si>
  <si>
    <t xml:space="preserve">         tanulmányi verseny jutalmazás és járulék</t>
  </si>
  <si>
    <t xml:space="preserve">          uszoda felújítás átcsoportosítás</t>
  </si>
  <si>
    <t xml:space="preserve">          uszoda tárgyi eszköz beszerzés</t>
  </si>
  <si>
    <t xml:space="preserve">        szoc.ág.és eü. Pótlék 6-9 hó</t>
  </si>
  <si>
    <t xml:space="preserve">        idegenforgalmi adóbevétel</t>
  </si>
  <si>
    <t xml:space="preserve">        finanszírozás változás</t>
  </si>
  <si>
    <t xml:space="preserve">          Megbízási díj </t>
  </si>
  <si>
    <t xml:space="preserve">          jutalom 77/2024 test hat</t>
  </si>
  <si>
    <t xml:space="preserve">        jutalom 77/2024 test hat</t>
  </si>
  <si>
    <t xml:space="preserve">          Helyettesítés </t>
  </si>
  <si>
    <t xml:space="preserve">        megbízási díj</t>
  </si>
  <si>
    <t xml:space="preserve">          üzemeltetési szolgáltatás</t>
  </si>
  <si>
    <t>Önkéntes III. n.évi mód.ei.összesen</t>
  </si>
  <si>
    <t>Államigazgatási III n. évi mód.ei. Összesen</t>
  </si>
  <si>
    <t xml:space="preserve">        Módosított III. n. évi mód. előirányzat</t>
  </si>
  <si>
    <t xml:space="preserve">         Bányásznap támogatására átvett pénzt</t>
  </si>
  <si>
    <t xml:space="preserve">          Finanszírozás változás </t>
  </si>
  <si>
    <t xml:space="preserve">          tárgyi eszköz beszerzés</t>
  </si>
  <si>
    <t xml:space="preserve">        Egyéb működési bevétel</t>
  </si>
  <si>
    <t xml:space="preserve">        üzemeltetési szolgáltatás</t>
  </si>
  <si>
    <t xml:space="preserve">       üzemeltetési szolgáltatás</t>
  </si>
  <si>
    <t>Nyári diákmunka támogatása</t>
  </si>
  <si>
    <t>Nyári diákmunka illetmény és járuléka</t>
  </si>
  <si>
    <t xml:space="preserve">         Választási megbízási díj, élelemezés átcsop</t>
  </si>
  <si>
    <t xml:space="preserve">          Választási fülke beszerzés</t>
  </si>
  <si>
    <t>Hétszínvirág óvoda felújítás</t>
  </si>
  <si>
    <t>kommunikációs szolgáltatás</t>
  </si>
  <si>
    <t xml:space="preserve">           Játszótéri gumialjzat Hétszínvirág óv</t>
  </si>
  <si>
    <t>közterületi padok beszerzése</t>
  </si>
  <si>
    <t xml:space="preserve">           Felújítás Hétszínvirág óvoda</t>
  </si>
  <si>
    <t>Továbbszámlázott szolgáltatás</t>
  </si>
  <si>
    <t>továbbszámlázott szolgáltatás</t>
  </si>
  <si>
    <t xml:space="preserve">           Kerítés beruházás</t>
  </si>
  <si>
    <t>Normatív jutalom</t>
  </si>
  <si>
    <t xml:space="preserve">          Gáz díj 2023 és 2024</t>
  </si>
  <si>
    <t xml:space="preserve">        Kórház támogatás légkond.berendezés besz.</t>
  </si>
  <si>
    <t>Kórház légkondicionáló berend.beszerzés támogatása</t>
  </si>
  <si>
    <t>Uszoda napelem, beléptető rendszer, bútorzat</t>
  </si>
  <si>
    <t>Uszoda zöldfelületfejlesztés</t>
  </si>
  <si>
    <t>Uszoda légsátor</t>
  </si>
  <si>
    <t xml:space="preserve">         egyéb külső személyi juttatás, illetmény </t>
  </si>
  <si>
    <t xml:space="preserve">         közüzemi szolgáltatás, bankköltség, </t>
  </si>
  <si>
    <t xml:space="preserve">          kiküldetési kiadások</t>
  </si>
  <si>
    <t xml:space="preserve">         dologi kiadások áfa </t>
  </si>
  <si>
    <t xml:space="preserve">          informatikai eszköz,klíma berendezések  beszerzés</t>
  </si>
  <si>
    <t>Uszoda medencék előfűtésének automaikájának tervez.</t>
  </si>
  <si>
    <t>Polgármesteri Hivatal gázfűtés kialakítása</t>
  </si>
  <si>
    <t>Lakáskialakítások tervezése</t>
  </si>
  <si>
    <t>1-20</t>
  </si>
  <si>
    <t>Zöldfelület kezelés</t>
  </si>
  <si>
    <t>Esztergomi út zöldfelület tervezés</t>
  </si>
  <si>
    <t xml:space="preserve">         Polg.Hiv.gázfűtés kialakítása</t>
  </si>
  <si>
    <t xml:space="preserve">         Lakáskialakítások tervezése</t>
  </si>
  <si>
    <t xml:space="preserve">         Esztergomi út zöldfelület tervezés</t>
  </si>
  <si>
    <t>laptop képviselőknek</t>
  </si>
  <si>
    <t xml:space="preserve">         laptop képviselőknek</t>
  </si>
  <si>
    <t xml:space="preserve">         Külföldi kiküldetés</t>
  </si>
  <si>
    <t xml:space="preserve">        betét lekötés</t>
  </si>
  <si>
    <t xml:space="preserve">        betét lekötés visszaváltása</t>
  </si>
  <si>
    <t>Gyalogátkelő hely beruházás Petőfi iskola előtt</t>
  </si>
  <si>
    <t xml:space="preserve">        ügyelet, túlóra, helyettesítési díj </t>
  </si>
  <si>
    <t xml:space="preserve">        megbízási díj uszómesterek</t>
  </si>
  <si>
    <t xml:space="preserve">        alapilletmény, járulék</t>
  </si>
  <si>
    <t xml:space="preserve">         futófesztivál dologi kiadások</t>
  </si>
  <si>
    <t xml:space="preserve">        Sporttábor étkeztetés</t>
  </si>
  <si>
    <t xml:space="preserve">         kamatbevétel</t>
  </si>
  <si>
    <t xml:space="preserve">        Működési bevétel</t>
  </si>
  <si>
    <t xml:space="preserve">         Finanszírozás változás</t>
  </si>
  <si>
    <t xml:space="preserve">        működési bevétel</t>
  </si>
  <si>
    <t xml:space="preserve">         illetmény</t>
  </si>
  <si>
    <t xml:space="preserve">        illetmény </t>
  </si>
  <si>
    <t xml:space="preserve">        finanszíroás növ</t>
  </si>
  <si>
    <t xml:space="preserve">            Térkővezés Zrínyi óvoda</t>
  </si>
  <si>
    <t xml:space="preserve">           Módosítás összesen</t>
  </si>
  <si>
    <t>Zrínyi óvoda terasz tető felújítás</t>
  </si>
  <si>
    <t>Alapilletmény és személyi juttatás csökk.</t>
  </si>
  <si>
    <t xml:space="preserve">            Terasz tető felújítás</t>
  </si>
  <si>
    <t xml:space="preserve">        Aknatorony támogatás visszautalása</t>
  </si>
  <si>
    <t xml:space="preserve">        Aknatorony támogatás lehívás</t>
  </si>
  <si>
    <t xml:space="preserve">        Zöld infrastuktúra projekt támogat.visszautal.</t>
  </si>
  <si>
    <t xml:space="preserve">        Zöld infrastuktúra beruházás ei.csökk.</t>
  </si>
  <si>
    <t xml:space="preserve">        Aknatorony beruházás és fordított áfa</t>
  </si>
  <si>
    <t xml:space="preserve">        Uszoda támogatás I és II. ütem</t>
  </si>
  <si>
    <t>kamatbevétel</t>
  </si>
  <si>
    <t>biztosító kártérítése</t>
  </si>
  <si>
    <t xml:space="preserve">              uszoda vízdíj</t>
  </si>
  <si>
    <t xml:space="preserve">              Módosítás összesen</t>
  </si>
  <si>
    <t xml:space="preserve">           Módosítás összsen</t>
  </si>
  <si>
    <t xml:space="preserve">        készletértékesítés, kiszámlázott áfa</t>
  </si>
  <si>
    <t xml:space="preserve">        kamatbevétel</t>
  </si>
  <si>
    <t xml:space="preserve">          Miniverzum terepasztal felújítás</t>
  </si>
  <si>
    <t xml:space="preserve">         Működési bevétel</t>
  </si>
  <si>
    <t xml:space="preserve">        könyvtári érdekeltségnövelő támogatás</t>
  </si>
  <si>
    <t xml:space="preserve">          gyalogátkelőhely Petőfi iskola előtt</t>
  </si>
  <si>
    <t xml:space="preserve">        DTKT normatíva változás október</t>
  </si>
  <si>
    <t xml:space="preserve">        Szoc. Ágazati és eü.pótlék 6-10  hó</t>
  </si>
  <si>
    <t>továbbszámlázott szolgáltatás, áfa</t>
  </si>
  <si>
    <t>egyéb működési bevétel</t>
  </si>
  <si>
    <t>Finanszírozás csökkenés bér miatt</t>
  </si>
  <si>
    <t>Módfosított előirányzat</t>
  </si>
  <si>
    <t>karbantartás</t>
  </si>
  <si>
    <t xml:space="preserve">         iskolai úszásoktatás szállítás</t>
  </si>
  <si>
    <t xml:space="preserve">        Óvodai úszásoktatás szállítás</t>
  </si>
  <si>
    <t xml:space="preserve">         építményadó (Novoprint felszámolás)</t>
  </si>
  <si>
    <t xml:space="preserve">         iparűzési adó csökkenés</t>
  </si>
  <si>
    <t xml:space="preserve">        normatíva változás</t>
  </si>
  <si>
    <t xml:space="preserve">        késedelmi pótlék (Novoprint)</t>
  </si>
  <si>
    <t xml:space="preserve">         biztosítói kártéárítés</t>
  </si>
  <si>
    <t xml:space="preserve">         előző év közüzemi díj visszautalás</t>
  </si>
  <si>
    <t xml:space="preserve">         tiszteletdíj növekedés képviselők, alpolgármest.</t>
  </si>
  <si>
    <t xml:space="preserve">         költségtérítés növekedés alpolgármester</t>
  </si>
  <si>
    <t xml:space="preserve">          tartalék változás</t>
  </si>
  <si>
    <t xml:space="preserve">          uszoda átadás után felújítási költségek</t>
  </si>
  <si>
    <t>Bérlakáslemondás térítése</t>
  </si>
  <si>
    <t>Önkormányzati vagyonnal való gazd.kapcs.feladatok</t>
  </si>
  <si>
    <t>Pedagógus napi támogatás</t>
  </si>
  <si>
    <t xml:space="preserve">          pedagógusnapi támogatás</t>
  </si>
  <si>
    <t>Hétszínvirág óvoda, Zrínyi óvoda felújítás</t>
  </si>
  <si>
    <t>Miniverzum terepasztal felújítás</t>
  </si>
  <si>
    <t xml:space="preserve">Felújítás 1-10 cím összesen </t>
  </si>
  <si>
    <t>Turizmus igazgatás és támogatása</t>
  </si>
  <si>
    <t>Aknatorony felújítás támogatás visszafizetése</t>
  </si>
  <si>
    <t xml:space="preserve">Településfejlesztési projektetk </t>
  </si>
  <si>
    <t>Zöld infrastruktura projekt visszafizetése</t>
  </si>
  <si>
    <t>Tárgyi eszköz beszerz.(informatikai, közterületi padok)</t>
  </si>
  <si>
    <t xml:space="preserve">         ingatlan értékesítés (Baumit)</t>
  </si>
  <si>
    <t>5/2. melléklet 1-4. Polgármesteri Hivatal kiadásai a …......./2024. (XI.15.)  önkormányzati rendelethez</t>
  </si>
  <si>
    <t>2. melléklet a …../2024. (XI.15.)  önkormányzati rendelethez</t>
  </si>
  <si>
    <t>3. melléklet a …../2024. (XI.15.) önkormányzati rendelethez</t>
  </si>
  <si>
    <t>4. melléklet a …./2024. (XI.15.) önkormányzati rendelethez</t>
  </si>
  <si>
    <t xml:space="preserve"> 4/1. melléklet a 1-43. Helyi önkormányzatok bevételei  a   …./2024. (XI.15.) önkormányzati rendelethez</t>
  </si>
  <si>
    <t>4/2. melléklet  1-4 Polgármesteri Hivatal bevételei …./2024. (XI.15.) önkormányzati rendelethez</t>
  </si>
  <si>
    <t>4/3. melléklet 3-22 Kincstári Szervezet bevételei a .../2024. (XI.15.)  önkormányzati rendelethez</t>
  </si>
  <si>
    <t>4/4. melléklet  1-3. Dorog Város Művelődési Ház és Könyvtár bevételei …../2024. (XI.15.) önkormányzati rendelethez</t>
  </si>
  <si>
    <t>4/5. melléklet  1-4 Szociális Szolgáltató Központ  bevételei …./2024. (XI.15.) önkormányzati rendelethez</t>
  </si>
  <si>
    <t>4/6. melléklet  1-6 Dorog Város Egyesített Sportintézménye bevételei ….../2024. (XI.15.) önkormányzati rendelethez</t>
  </si>
  <si>
    <t>5. melléklet a …..../2024. (XI.15.) önkormányzati rendelethez</t>
  </si>
  <si>
    <t>5/3. melléklet 3-22 Kincstári Szervezet kiadásai a …..../2024. (XI.15.)  önkormányzati rendelethez</t>
  </si>
  <si>
    <t>5/4. melléklet 1-3. Dorog Város Művelődési Ház és Könyvtár kiadásai a …../2024. (XI.15.)  önkormányzati rendelethez</t>
  </si>
  <si>
    <t>5/5. melléklet 1-3. Szociális Szolgáltató Központ kiadásai a …..../2024. (XI.15.)  önkormányzati rendelethez</t>
  </si>
  <si>
    <t>5/6. melléklet 1-6. Dorog Város Egyesített Sportintézmény kiadásai a ….../2024. (XI.15.)  önkormányzati rendelethez</t>
  </si>
  <si>
    <t>6. melléklet a ….../2024. (XI.15.) önkormányzati rendelethez</t>
  </si>
  <si>
    <t>7. melléklet a …./2024. (XI.15.) önkormányzati rendelethez</t>
  </si>
  <si>
    <t>8. melléklet a ….../2024. (XI.15.) önkormányzati rendelethez</t>
  </si>
  <si>
    <t>9/2.  melléklet a …./2024. (XI.15.) önkormányzati rendelethez</t>
  </si>
  <si>
    <t>9/1. melléklet a …../2024. (XI.15.) önkormányzati rendelethez</t>
  </si>
  <si>
    <t>9/3. melléklet az …../2024. (XI.15.) önkormmányzati rendelethez</t>
  </si>
  <si>
    <t>10. melléklet a …../2024. (XI.15.) önkormányzati rendelethez</t>
  </si>
  <si>
    <t>11. melléklet az …..../2024. (XI.15.) önkormányzati  rendelethez</t>
  </si>
  <si>
    <t>11/1. melléklet az …...../2024. (XI.15.) önkormányzati rendelhez</t>
  </si>
  <si>
    <t>11/2. melléklet az ….../2024. (XI.15.) önkormányzati rendelethez</t>
  </si>
  <si>
    <t xml:space="preserve">12. melléklet az ….../2024. (XI.15.) önkormányzati rendelethez </t>
  </si>
  <si>
    <t>5/1. melléklet 1-43. Helyi önkormányzatok kiadásai a ….../2024. (XI.15.)  önkormányzati rendelethez</t>
  </si>
  <si>
    <t>Szoc.Alapellátó Szolg.támogatás változás okt.normatíva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</si>
</sst>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MS Sans Serif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u/>
      <sz val="12"/>
      <name val="Arial CE"/>
      <family val="2"/>
      <charset val="238"/>
    </font>
    <font>
      <b/>
      <sz val="10"/>
      <name val="Arial CE"/>
      <charset val="238"/>
    </font>
    <font>
      <b/>
      <sz val="16"/>
      <name val="Arial CE"/>
      <family val="2"/>
      <charset val="238"/>
    </font>
    <font>
      <b/>
      <u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10"/>
      <name val="Arial CE"/>
      <family val="2"/>
      <charset val="238"/>
    </font>
    <font>
      <sz val="10"/>
      <name val="MS Sans Serif"/>
      <family val="2"/>
      <charset val="238"/>
    </font>
    <font>
      <b/>
      <u/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2"/>
      <name val="MS Sans Serif"/>
      <family val="2"/>
      <charset val="238"/>
    </font>
    <font>
      <b/>
      <u/>
      <sz val="10"/>
      <name val="MS Sans Serif"/>
      <family val="2"/>
      <charset val="238"/>
    </font>
    <font>
      <u/>
      <sz val="10"/>
      <name val="Arial CE"/>
      <family val="2"/>
      <charset val="238"/>
    </font>
    <font>
      <u/>
      <sz val="10"/>
      <name val="Arial CE"/>
      <charset val="238"/>
    </font>
    <font>
      <b/>
      <u/>
      <sz val="10"/>
      <name val="MS Sans Serif"/>
      <charset val="238"/>
    </font>
    <font>
      <b/>
      <sz val="10"/>
      <name val="MS Sans Serif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Times New Roman CE"/>
      <charset val="238"/>
    </font>
    <font>
      <sz val="12"/>
      <name val="MS Sans Serif"/>
      <charset val="238"/>
    </font>
    <font>
      <sz val="10"/>
      <color theme="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9" fillId="0" borderId="0"/>
    <xf numFmtId="0" fontId="11" fillId="0" borderId="0"/>
    <xf numFmtId="9" fontId="11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09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6" fillId="0" borderId="1" xfId="0" applyFont="1" applyBorder="1"/>
    <xf numFmtId="0" fontId="16" fillId="0" borderId="4" xfId="0" applyFont="1" applyBorder="1"/>
    <xf numFmtId="0" fontId="17" fillId="0" borderId="3" xfId="0" applyFont="1" applyBorder="1"/>
    <xf numFmtId="0" fontId="17" fillId="0" borderId="1" xfId="0" applyFont="1" applyBorder="1"/>
    <xf numFmtId="0" fontId="17" fillId="0" borderId="2" xfId="0" applyFont="1" applyBorder="1"/>
    <xf numFmtId="0" fontId="16" fillId="0" borderId="2" xfId="0" applyFont="1" applyBorder="1"/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5" xfId="0" applyFont="1" applyBorder="1"/>
    <xf numFmtId="0" fontId="17" fillId="0" borderId="4" xfId="0" applyFont="1" applyBorder="1"/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/>
    <xf numFmtId="0" fontId="17" fillId="0" borderId="9" xfId="0" applyFont="1" applyBorder="1"/>
    <xf numFmtId="0" fontId="16" fillId="0" borderId="10" xfId="0" applyFont="1" applyBorder="1"/>
    <xf numFmtId="0" fontId="16" fillId="0" borderId="0" xfId="0" applyFont="1" applyAlignment="1">
      <alignment horizontal="center"/>
    </xf>
    <xf numFmtId="0" fontId="16" fillId="0" borderId="9" xfId="0" applyFont="1" applyBorder="1"/>
    <xf numFmtId="0" fontId="16" fillId="0" borderId="11" xfId="0" applyFont="1" applyBorder="1"/>
    <xf numFmtId="0" fontId="17" fillId="0" borderId="10" xfId="0" applyFont="1" applyBorder="1"/>
    <xf numFmtId="0" fontId="19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6" fillId="0" borderId="3" xfId="0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2" xfId="0" applyFont="1" applyBorder="1"/>
    <xf numFmtId="0" fontId="22" fillId="0" borderId="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6" xfId="0" applyFont="1" applyBorder="1"/>
    <xf numFmtId="0" fontId="22" fillId="0" borderId="7" xfId="0" applyFont="1" applyBorder="1" applyAlignment="1">
      <alignment horizontal="center"/>
    </xf>
    <xf numFmtId="0" fontId="22" fillId="0" borderId="12" xfId="0" applyFont="1" applyBorder="1"/>
    <xf numFmtId="0" fontId="22" fillId="0" borderId="3" xfId="0" applyFont="1" applyBorder="1" applyAlignment="1">
      <alignment horizontal="center"/>
    </xf>
    <xf numFmtId="0" fontId="22" fillId="0" borderId="1" xfId="0" applyFont="1" applyBorder="1"/>
    <xf numFmtId="0" fontId="22" fillId="0" borderId="3" xfId="0" applyFont="1" applyBorder="1"/>
    <xf numFmtId="0" fontId="18" fillId="0" borderId="0" xfId="0" applyFont="1"/>
    <xf numFmtId="0" fontId="22" fillId="0" borderId="4" xfId="0" applyFont="1" applyBorder="1"/>
    <xf numFmtId="0" fontId="23" fillId="0" borderId="0" xfId="0" applyFont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0" fontId="20" fillId="0" borderId="0" xfId="0" applyFont="1" applyAlignment="1">
      <alignment horizontal="left"/>
    </xf>
    <xf numFmtId="0" fontId="22" fillId="0" borderId="13" xfId="0" applyFont="1" applyBorder="1" applyAlignment="1">
      <alignment horizontal="center"/>
    </xf>
    <xf numFmtId="0" fontId="22" fillId="0" borderId="3" xfId="0" applyFont="1" applyBorder="1" applyAlignment="1">
      <alignment vertical="center"/>
    </xf>
    <xf numFmtId="0" fontId="16" fillId="0" borderId="11" xfId="0" applyFont="1" applyBorder="1" applyAlignment="1">
      <alignment horizontal="center"/>
    </xf>
    <xf numFmtId="0" fontId="17" fillId="0" borderId="6" xfId="0" applyFont="1" applyBorder="1"/>
    <xf numFmtId="49" fontId="22" fillId="0" borderId="9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0" fillId="0" borderId="15" xfId="0" applyFont="1" applyBorder="1"/>
    <xf numFmtId="0" fontId="16" fillId="0" borderId="15" xfId="0" applyFont="1" applyBorder="1"/>
    <xf numFmtId="0" fontId="16" fillId="0" borderId="16" xfId="0" applyFont="1" applyBorder="1"/>
    <xf numFmtId="0" fontId="20" fillId="0" borderId="2" xfId="0" applyFont="1" applyBorder="1" applyAlignment="1">
      <alignment horizontal="right"/>
    </xf>
    <xf numFmtId="49" fontId="22" fillId="0" borderId="10" xfId="0" applyNumberFormat="1" applyFont="1" applyBorder="1" applyAlignment="1">
      <alignment horizontal="center"/>
    </xf>
    <xf numFmtId="49" fontId="22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/>
    </xf>
    <xf numFmtId="49" fontId="22" fillId="0" borderId="4" xfId="0" applyNumberFormat="1" applyFont="1" applyBorder="1" applyAlignment="1">
      <alignment horizontal="center"/>
    </xf>
    <xf numFmtId="0" fontId="26" fillId="0" borderId="1" xfId="0" applyFont="1" applyBorder="1"/>
    <xf numFmtId="3" fontId="16" fillId="0" borderId="4" xfId="0" applyNumberFormat="1" applyFont="1" applyBorder="1"/>
    <xf numFmtId="3" fontId="17" fillId="0" borderId="3" xfId="0" applyNumberFormat="1" applyFont="1" applyBorder="1"/>
    <xf numFmtId="3" fontId="17" fillId="0" borderId="12" xfId="0" applyNumberFormat="1" applyFont="1" applyBorder="1"/>
    <xf numFmtId="3" fontId="22" fillId="0" borderId="3" xfId="0" applyNumberFormat="1" applyFont="1" applyBorder="1"/>
    <xf numFmtId="0" fontId="26" fillId="0" borderId="1" xfId="0" applyFont="1" applyBorder="1" applyAlignment="1">
      <alignment vertical="center"/>
    </xf>
    <xf numFmtId="0" fontId="26" fillId="0" borderId="11" xfId="0" applyFont="1" applyBorder="1"/>
    <xf numFmtId="0" fontId="20" fillId="0" borderId="11" xfId="0" applyFont="1" applyBorder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3" fontId="18" fillId="0" borderId="1" xfId="0" applyNumberFormat="1" applyFont="1" applyBorder="1" applyAlignment="1">
      <alignment vertical="center"/>
    </xf>
    <xf numFmtId="3" fontId="16" fillId="0" borderId="4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horizontal="right"/>
    </xf>
    <xf numFmtId="3" fontId="18" fillId="0" borderId="1" xfId="0" applyNumberFormat="1" applyFont="1" applyBorder="1"/>
    <xf numFmtId="3" fontId="16" fillId="0" borderId="13" xfId="0" applyNumberFormat="1" applyFont="1" applyBorder="1"/>
    <xf numFmtId="3" fontId="16" fillId="0" borderId="19" xfId="0" applyNumberFormat="1" applyFont="1" applyBorder="1"/>
    <xf numFmtId="3" fontId="20" fillId="0" borderId="2" xfId="0" applyNumberFormat="1" applyFont="1" applyBorder="1"/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0" xfId="0" applyNumberFormat="1" applyFont="1"/>
    <xf numFmtId="3" fontId="16" fillId="0" borderId="18" xfId="0" applyNumberFormat="1" applyFont="1" applyBorder="1"/>
    <xf numFmtId="3" fontId="16" fillId="0" borderId="9" xfId="0" applyNumberFormat="1" applyFont="1" applyBorder="1"/>
    <xf numFmtId="3" fontId="16" fillId="0" borderId="5" xfId="0" applyNumberFormat="1" applyFont="1" applyBorder="1"/>
    <xf numFmtId="3" fontId="16" fillId="0" borderId="10" xfId="0" applyNumberFormat="1" applyFont="1" applyBorder="1"/>
    <xf numFmtId="3" fontId="16" fillId="0" borderId="8" xfId="0" applyNumberFormat="1" applyFont="1" applyBorder="1"/>
    <xf numFmtId="3" fontId="16" fillId="0" borderId="5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7" fillId="0" borderId="4" xfId="0" applyNumberFormat="1" applyFont="1" applyBorder="1"/>
    <xf numFmtId="3" fontId="17" fillId="0" borderId="0" xfId="0" applyNumberFormat="1" applyFont="1"/>
    <xf numFmtId="3" fontId="17" fillId="0" borderId="11" xfId="0" applyNumberFormat="1" applyFont="1" applyBorder="1"/>
    <xf numFmtId="3" fontId="17" fillId="0" borderId="19" xfId="0" applyNumberFormat="1" applyFont="1" applyBorder="1"/>
    <xf numFmtId="3" fontId="17" fillId="0" borderId="2" xfId="0" applyNumberFormat="1" applyFont="1" applyBorder="1"/>
    <xf numFmtId="3" fontId="17" fillId="0" borderId="1" xfId="0" applyNumberFormat="1" applyFont="1" applyBorder="1"/>
    <xf numFmtId="3" fontId="16" fillId="0" borderId="11" xfId="0" applyNumberFormat="1" applyFont="1" applyBorder="1"/>
    <xf numFmtId="0" fontId="15" fillId="0" borderId="0" xfId="2" applyFont="1"/>
    <xf numFmtId="0" fontId="16" fillId="0" borderId="0" xfId="2" applyFont="1"/>
    <xf numFmtId="0" fontId="29" fillId="0" borderId="0" xfId="1"/>
    <xf numFmtId="0" fontId="17" fillId="0" borderId="3" xfId="2" applyFont="1" applyBorder="1" applyAlignment="1">
      <alignment horizontal="center"/>
    </xf>
    <xf numFmtId="0" fontId="16" fillId="0" borderId="1" xfId="2" applyFont="1" applyBorder="1"/>
    <xf numFmtId="3" fontId="22" fillId="0" borderId="4" xfId="2" applyNumberFormat="1" applyFont="1" applyBorder="1"/>
    <xf numFmtId="3" fontId="29" fillId="0" borderId="0" xfId="1" applyNumberFormat="1"/>
    <xf numFmtId="0" fontId="16" fillId="0" borderId="4" xfId="2" applyFont="1" applyBorder="1"/>
    <xf numFmtId="0" fontId="16" fillId="0" borderId="11" xfId="2" applyFont="1" applyBorder="1"/>
    <xf numFmtId="3" fontId="16" fillId="0" borderId="4" xfId="2" applyNumberFormat="1" applyFont="1" applyBorder="1"/>
    <xf numFmtId="3" fontId="20" fillId="0" borderId="4" xfId="2" applyNumberFormat="1" applyFont="1" applyBorder="1"/>
    <xf numFmtId="3" fontId="20" fillId="0" borderId="2" xfId="2" applyNumberFormat="1" applyFont="1" applyBorder="1"/>
    <xf numFmtId="3" fontId="22" fillId="0" borderId="3" xfId="2" applyNumberFormat="1" applyFont="1" applyBorder="1"/>
    <xf numFmtId="3" fontId="17" fillId="0" borderId="5" xfId="0" applyNumberFormat="1" applyFont="1" applyBorder="1"/>
    <xf numFmtId="3" fontId="17" fillId="0" borderId="9" xfId="0" applyNumberFormat="1" applyFont="1" applyBorder="1"/>
    <xf numFmtId="3" fontId="17" fillId="0" borderId="18" xfId="0" applyNumberFormat="1" applyFont="1" applyBorder="1"/>
    <xf numFmtId="3" fontId="20" fillId="0" borderId="4" xfId="0" applyNumberFormat="1" applyFont="1" applyBorder="1"/>
    <xf numFmtId="3" fontId="24" fillId="0" borderId="3" xfId="0" applyNumberFormat="1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3" fontId="16" fillId="0" borderId="20" xfId="0" applyNumberFormat="1" applyFont="1" applyBorder="1"/>
    <xf numFmtId="3" fontId="16" fillId="0" borderId="15" xfId="0" applyNumberFormat="1" applyFont="1" applyBorder="1"/>
    <xf numFmtId="3" fontId="16" fillId="0" borderId="16" xfId="0" applyNumberFormat="1" applyFont="1" applyBorder="1"/>
    <xf numFmtId="3" fontId="16" fillId="0" borderId="21" xfId="0" applyNumberFormat="1" applyFont="1" applyBorder="1"/>
    <xf numFmtId="0" fontId="20" fillId="0" borderId="3" xfId="0" applyFont="1" applyBorder="1"/>
    <xf numFmtId="3" fontId="0" fillId="0" borderId="0" xfId="0" applyNumberFormat="1"/>
    <xf numFmtId="49" fontId="24" fillId="0" borderId="3" xfId="0" applyNumberFormat="1" applyFont="1" applyBorder="1" applyAlignment="1">
      <alignment horizontal="center" vertical="center"/>
    </xf>
    <xf numFmtId="3" fontId="26" fillId="0" borderId="1" xfId="0" applyNumberFormat="1" applyFont="1" applyBorder="1"/>
    <xf numFmtId="3" fontId="20" fillId="0" borderId="2" xfId="0" applyNumberFormat="1" applyFont="1" applyBorder="1" applyAlignment="1">
      <alignment horizontal="right"/>
    </xf>
    <xf numFmtId="3" fontId="31" fillId="0" borderId="5" xfId="0" applyNumberFormat="1" applyFont="1" applyBorder="1"/>
    <xf numFmtId="0" fontId="0" fillId="0" borderId="2" xfId="0" applyBorder="1"/>
    <xf numFmtId="3" fontId="12" fillId="0" borderId="0" xfId="0" applyNumberFormat="1" applyFont="1"/>
    <xf numFmtId="0" fontId="10" fillId="0" borderId="0" xfId="0" applyFont="1"/>
    <xf numFmtId="0" fontId="32" fillId="0" borderId="0" xfId="0" applyFont="1"/>
    <xf numFmtId="0" fontId="26" fillId="0" borderId="5" xfId="0" applyFont="1" applyBorder="1"/>
    <xf numFmtId="0" fontId="20" fillId="0" borderId="4" xfId="0" applyFont="1" applyBorder="1" applyAlignment="1">
      <alignment vertical="center"/>
    </xf>
    <xf numFmtId="3" fontId="20" fillId="0" borderId="4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26" fillId="0" borderId="4" xfId="0" applyFont="1" applyBorder="1" applyAlignment="1">
      <alignment vertical="center"/>
    </xf>
    <xf numFmtId="3" fontId="26" fillId="0" borderId="4" xfId="0" applyNumberFormat="1" applyFont="1" applyBorder="1" applyAlignment="1">
      <alignment horizontal="right"/>
    </xf>
    <xf numFmtId="0" fontId="22" fillId="0" borderId="11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0" fillId="0" borderId="18" xfId="0" applyBorder="1"/>
    <xf numFmtId="3" fontId="20" fillId="0" borderId="19" xfId="2" applyNumberFormat="1" applyFont="1" applyBorder="1"/>
    <xf numFmtId="0" fontId="27" fillId="0" borderId="0" xfId="1" applyFont="1"/>
    <xf numFmtId="3" fontId="20" fillId="0" borderId="1" xfId="2" applyNumberFormat="1" applyFont="1" applyBorder="1"/>
    <xf numFmtId="0" fontId="16" fillId="0" borderId="0" xfId="2" applyFont="1" applyAlignment="1">
      <alignment horizontal="right"/>
    </xf>
    <xf numFmtId="0" fontId="16" fillId="0" borderId="4" xfId="2" applyFont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2" xfId="2" applyFont="1" applyBorder="1" applyAlignment="1">
      <alignment horizontal="right"/>
    </xf>
    <xf numFmtId="0" fontId="26" fillId="0" borderId="1" xfId="2" applyFont="1" applyBorder="1"/>
    <xf numFmtId="3" fontId="16" fillId="0" borderId="19" xfId="2" applyNumberFormat="1" applyFont="1" applyBorder="1"/>
    <xf numFmtId="0" fontId="26" fillId="0" borderId="4" xfId="2" applyFont="1" applyBorder="1"/>
    <xf numFmtId="0" fontId="22" fillId="0" borderId="11" xfId="2" applyFont="1" applyBorder="1"/>
    <xf numFmtId="3" fontId="22" fillId="0" borderId="19" xfId="2" applyNumberFormat="1" applyFont="1" applyBorder="1"/>
    <xf numFmtId="16" fontId="12" fillId="0" borderId="0" xfId="0" applyNumberFormat="1" applyFont="1"/>
    <xf numFmtId="3" fontId="20" fillId="0" borderId="19" xfId="0" applyNumberFormat="1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35" fillId="0" borderId="0" xfId="0" applyFont="1"/>
    <xf numFmtId="0" fontId="22" fillId="0" borderId="2" xfId="0" applyFont="1" applyBorder="1" applyAlignment="1">
      <alignment horizontal="right"/>
    </xf>
    <xf numFmtId="0" fontId="36" fillId="0" borderId="1" xfId="0" applyFont="1" applyBorder="1"/>
    <xf numFmtId="0" fontId="20" fillId="0" borderId="0" xfId="0" applyFont="1" applyAlignment="1">
      <alignment vertical="center"/>
    </xf>
    <xf numFmtId="49" fontId="20" fillId="0" borderId="4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right"/>
    </xf>
    <xf numFmtId="3" fontId="17" fillId="0" borderId="3" xfId="0" applyNumberFormat="1" applyFont="1" applyBorder="1" applyAlignment="1">
      <alignment vertical="center"/>
    </xf>
    <xf numFmtId="0" fontId="22" fillId="0" borderId="9" xfId="0" applyFont="1" applyBorder="1"/>
    <xf numFmtId="16" fontId="12" fillId="0" borderId="0" xfId="0" applyNumberFormat="1" applyFont="1" applyAlignment="1">
      <alignment horizontal="left"/>
    </xf>
    <xf numFmtId="0" fontId="0" fillId="0" borderId="7" xfId="0" applyBorder="1"/>
    <xf numFmtId="0" fontId="22" fillId="0" borderId="6" xfId="2" applyFont="1" applyBorder="1"/>
    <xf numFmtId="0" fontId="28" fillId="0" borderId="0" xfId="1" applyFont="1"/>
    <xf numFmtId="0" fontId="20" fillId="0" borderId="11" xfId="2" applyFont="1" applyBorder="1"/>
    <xf numFmtId="0" fontId="17" fillId="0" borderId="10" xfId="2" applyFont="1" applyBorder="1"/>
    <xf numFmtId="3" fontId="22" fillId="0" borderId="1" xfId="2" applyNumberFormat="1" applyFont="1" applyBorder="1"/>
    <xf numFmtId="0" fontId="26" fillId="0" borderId="9" xfId="2" applyFont="1" applyBorder="1"/>
    <xf numFmtId="0" fontId="17" fillId="0" borderId="6" xfId="2" applyFont="1" applyBorder="1"/>
    <xf numFmtId="0" fontId="17" fillId="0" borderId="12" xfId="2" applyFont="1" applyBorder="1" applyAlignment="1">
      <alignment horizontal="right"/>
    </xf>
    <xf numFmtId="0" fontId="3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6" fillId="0" borderId="4" xfId="0" applyFont="1" applyBorder="1"/>
    <xf numFmtId="0" fontId="26" fillId="0" borderId="18" xfId="0" applyFont="1" applyBorder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0" fontId="34" fillId="0" borderId="0" xfId="0" applyFont="1"/>
    <xf numFmtId="0" fontId="22" fillId="0" borderId="10" xfId="0" applyFont="1" applyBorder="1"/>
    <xf numFmtId="0" fontId="11" fillId="0" borderId="0" xfId="0" applyFont="1"/>
    <xf numFmtId="0" fontId="39" fillId="0" borderId="0" xfId="0" applyFont="1"/>
    <xf numFmtId="0" fontId="26" fillId="0" borderId="2" xfId="0" applyFont="1" applyBorder="1" applyAlignment="1">
      <alignment horizontal="center"/>
    </xf>
    <xf numFmtId="0" fontId="26" fillId="0" borderId="13" xfId="0" applyFont="1" applyBorder="1"/>
    <xf numFmtId="0" fontId="18" fillId="0" borderId="7" xfId="0" applyFont="1" applyBorder="1"/>
    <xf numFmtId="3" fontId="18" fillId="0" borderId="3" xfId="0" applyNumberFormat="1" applyFont="1" applyBorder="1"/>
    <xf numFmtId="0" fontId="16" fillId="0" borderId="10" xfId="0" applyFont="1" applyBorder="1" applyAlignment="1">
      <alignment horizontal="center"/>
    </xf>
    <xf numFmtId="0" fontId="28" fillId="0" borderId="3" xfId="0" applyFont="1" applyBorder="1" applyAlignment="1">
      <alignment horizontal="left"/>
    </xf>
    <xf numFmtId="3" fontId="16" fillId="2" borderId="4" xfId="0" applyNumberFormat="1" applyFont="1" applyFill="1" applyBorder="1"/>
    <xf numFmtId="3" fontId="22" fillId="0" borderId="2" xfId="0" applyNumberFormat="1" applyFont="1" applyBorder="1" applyAlignment="1">
      <alignment horizontal="right"/>
    </xf>
    <xf numFmtId="0" fontId="26" fillId="0" borderId="9" xfId="0" applyFont="1" applyBorder="1"/>
    <xf numFmtId="3" fontId="18" fillId="0" borderId="18" xfId="0" applyNumberFormat="1" applyFont="1" applyBorder="1" applyAlignment="1">
      <alignment vertical="center"/>
    </xf>
    <xf numFmtId="49" fontId="20" fillId="0" borderId="11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/>
    </xf>
    <xf numFmtId="0" fontId="15" fillId="0" borderId="0" xfId="0" applyFont="1" applyProtection="1">
      <protection locked="0"/>
    </xf>
    <xf numFmtId="3" fontId="26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3" fontId="20" fillId="0" borderId="19" xfId="0" applyNumberFormat="1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6" fillId="0" borderId="2" xfId="0" applyNumberFormat="1" applyFont="1" applyBorder="1"/>
    <xf numFmtId="0" fontId="22" fillId="2" borderId="9" xfId="0" applyFont="1" applyFill="1" applyBorder="1"/>
    <xf numFmtId="0" fontId="18" fillId="0" borderId="22" xfId="0" applyFont="1" applyBorder="1"/>
    <xf numFmtId="0" fontId="18" fillId="0" borderId="21" xfId="0" applyFont="1" applyBorder="1"/>
    <xf numFmtId="0" fontId="18" fillId="0" borderId="16" xfId="0" applyFont="1" applyBorder="1"/>
    <xf numFmtId="3" fontId="18" fillId="0" borderId="16" xfId="0" applyNumberFormat="1" applyFont="1" applyBorder="1"/>
    <xf numFmtId="3" fontId="18" fillId="0" borderId="0" xfId="0" applyNumberFormat="1" applyFont="1"/>
    <xf numFmtId="0" fontId="17" fillId="0" borderId="17" xfId="0" applyFont="1" applyBorder="1"/>
    <xf numFmtId="3" fontId="17" fillId="0" borderId="17" xfId="0" applyNumberFormat="1" applyFont="1" applyBorder="1"/>
    <xf numFmtId="0" fontId="18" fillId="0" borderId="15" xfId="0" applyFont="1" applyBorder="1"/>
    <xf numFmtId="3" fontId="26" fillId="0" borderId="16" xfId="0" applyNumberFormat="1" applyFont="1" applyBorder="1"/>
    <xf numFmtId="3" fontId="18" fillId="0" borderId="15" xfId="0" applyNumberFormat="1" applyFont="1" applyBorder="1"/>
    <xf numFmtId="3" fontId="18" fillId="0" borderId="8" xfId="0" applyNumberFormat="1" applyFont="1" applyBorder="1"/>
    <xf numFmtId="0" fontId="18" fillId="0" borderId="8" xfId="0" applyFont="1" applyBorder="1"/>
    <xf numFmtId="0" fontId="40" fillId="0" borderId="8" xfId="0" applyFont="1" applyBorder="1"/>
    <xf numFmtId="0" fontId="16" fillId="0" borderId="21" xfId="0" applyFont="1" applyBorder="1"/>
    <xf numFmtId="0" fontId="26" fillId="0" borderId="23" xfId="0" applyFont="1" applyBorder="1"/>
    <xf numFmtId="3" fontId="26" fillId="0" borderId="24" xfId="0" applyNumberFormat="1" applyFont="1" applyBorder="1"/>
    <xf numFmtId="0" fontId="16" fillId="0" borderId="18" xfId="2" applyFont="1" applyBorder="1" applyAlignment="1">
      <alignment horizontal="right"/>
    </xf>
    <xf numFmtId="0" fontId="27" fillId="0" borderId="9" xfId="1" applyFont="1" applyBorder="1"/>
    <xf numFmtId="0" fontId="27" fillId="0" borderId="11" xfId="1" applyFont="1" applyBorder="1"/>
    <xf numFmtId="0" fontId="29" fillId="0" borderId="5" xfId="1" applyBorder="1"/>
    <xf numFmtId="0" fontId="16" fillId="0" borderId="1" xfId="0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0" fontId="26" fillId="0" borderId="6" xfId="0" applyFont="1" applyBorder="1"/>
    <xf numFmtId="0" fontId="20" fillId="0" borderId="4" xfId="0" applyFont="1" applyBorder="1" applyAlignment="1">
      <alignment horizontal="left"/>
    </xf>
    <xf numFmtId="3" fontId="10" fillId="0" borderId="12" xfId="0" applyNumberFormat="1" applyFont="1" applyBorder="1"/>
    <xf numFmtId="49" fontId="22" fillId="0" borderId="6" xfId="0" applyNumberFormat="1" applyFont="1" applyBorder="1" applyAlignment="1">
      <alignment horizontal="center" vertical="center"/>
    </xf>
    <xf numFmtId="3" fontId="26" fillId="0" borderId="19" xfId="0" applyNumberFormat="1" applyFont="1" applyBorder="1" applyAlignment="1">
      <alignment horizontal="right"/>
    </xf>
    <xf numFmtId="49" fontId="26" fillId="0" borderId="11" xfId="0" applyNumberFormat="1" applyFont="1" applyBorder="1" applyAlignment="1">
      <alignment horizontal="center" vertical="center"/>
    </xf>
    <xf numFmtId="3" fontId="41" fillId="0" borderId="0" xfId="0" applyNumberFormat="1" applyFont="1"/>
    <xf numFmtId="0" fontId="22" fillId="2" borderId="1" xfId="0" applyFont="1" applyFill="1" applyBorder="1"/>
    <xf numFmtId="0" fontId="10" fillId="0" borderId="12" xfId="2" applyFont="1" applyBorder="1" applyAlignment="1">
      <alignment horizontal="center" wrapText="1"/>
    </xf>
    <xf numFmtId="3" fontId="22" fillId="0" borderId="12" xfId="2" applyNumberFormat="1" applyFont="1" applyBorder="1"/>
    <xf numFmtId="0" fontId="28" fillId="0" borderId="11" xfId="1" applyFont="1" applyBorder="1"/>
    <xf numFmtId="3" fontId="28" fillId="0" borderId="0" xfId="1" applyNumberFormat="1" applyFont="1"/>
    <xf numFmtId="3" fontId="16" fillId="2" borderId="2" xfId="0" applyNumberFormat="1" applyFont="1" applyFill="1" applyBorder="1"/>
    <xf numFmtId="0" fontId="26" fillId="0" borderId="4" xfId="0" applyFont="1" applyBorder="1" applyAlignment="1">
      <alignment horizontal="left"/>
    </xf>
    <xf numFmtId="0" fontId="20" fillId="0" borderId="4" xfId="0" applyFont="1" applyBorder="1" applyAlignment="1">
      <alignment horizontal="right"/>
    </xf>
    <xf numFmtId="3" fontId="20" fillId="0" borderId="2" xfId="0" applyNumberFormat="1" applyFont="1" applyBorder="1" applyAlignment="1">
      <alignment vertical="center"/>
    </xf>
    <xf numFmtId="3" fontId="26" fillId="0" borderId="4" xfId="0" applyNumberFormat="1" applyFont="1" applyBorder="1" applyAlignment="1">
      <alignment vertical="center"/>
    </xf>
    <xf numFmtId="0" fontId="26" fillId="0" borderId="4" xfId="0" applyFont="1" applyBorder="1"/>
    <xf numFmtId="0" fontId="20" fillId="0" borderId="2" xfId="0" applyFont="1" applyBorder="1"/>
    <xf numFmtId="49" fontId="22" fillId="0" borderId="3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17" fillId="2" borderId="1" xfId="0" applyFont="1" applyFill="1" applyBorder="1"/>
    <xf numFmtId="0" fontId="0" fillId="0" borderId="4" xfId="0" applyBorder="1"/>
    <xf numFmtId="0" fontId="17" fillId="2" borderId="4" xfId="0" applyFont="1" applyFill="1" applyBorder="1"/>
    <xf numFmtId="3" fontId="37" fillId="0" borderId="0" xfId="0" applyNumberFormat="1" applyFont="1" applyAlignment="1">
      <alignment horizontal="center"/>
    </xf>
    <xf numFmtId="0" fontId="17" fillId="2" borderId="4" xfId="0" applyFont="1" applyFill="1" applyBorder="1" applyAlignment="1">
      <alignment horizontal="center"/>
    </xf>
    <xf numFmtId="3" fontId="16" fillId="2" borderId="1" xfId="0" applyNumberFormat="1" applyFont="1" applyFill="1" applyBorder="1"/>
    <xf numFmtId="3" fontId="16" fillId="2" borderId="18" xfId="0" applyNumberFormat="1" applyFont="1" applyFill="1" applyBorder="1"/>
    <xf numFmtId="3" fontId="16" fillId="2" borderId="5" xfId="0" applyNumberFormat="1" applyFont="1" applyFill="1" applyBorder="1"/>
    <xf numFmtId="3" fontId="16" fillId="2" borderId="9" xfId="0" applyNumberFormat="1" applyFont="1" applyFill="1" applyBorder="1"/>
    <xf numFmtId="0" fontId="0" fillId="2" borderId="0" xfId="0" applyFill="1"/>
    <xf numFmtId="3" fontId="16" fillId="2" borderId="13" xfId="0" applyNumberFormat="1" applyFont="1" applyFill="1" applyBorder="1"/>
    <xf numFmtId="3" fontId="16" fillId="2" borderId="8" xfId="0" applyNumberFormat="1" applyFont="1" applyFill="1" applyBorder="1"/>
    <xf numFmtId="3" fontId="16" fillId="2" borderId="10" xfId="0" applyNumberFormat="1" applyFont="1" applyFill="1" applyBorder="1"/>
    <xf numFmtId="3" fontId="16" fillId="2" borderId="19" xfId="0" applyNumberFormat="1" applyFont="1" applyFill="1" applyBorder="1"/>
    <xf numFmtId="3" fontId="16" fillId="2" borderId="5" xfId="0" applyNumberFormat="1" applyFont="1" applyFill="1" applyBorder="1" applyAlignment="1">
      <alignment horizontal="right"/>
    </xf>
    <xf numFmtId="3" fontId="16" fillId="2" borderId="11" xfId="0" applyNumberFormat="1" applyFont="1" applyFill="1" applyBorder="1"/>
    <xf numFmtId="0" fontId="17" fillId="2" borderId="1" xfId="0" applyFont="1" applyFill="1" applyBorder="1" applyAlignment="1">
      <alignment horizontal="center"/>
    </xf>
    <xf numFmtId="3" fontId="16" fillId="2" borderId="0" xfId="0" applyNumberFormat="1" applyFont="1" applyFill="1"/>
    <xf numFmtId="0" fontId="17" fillId="0" borderId="8" xfId="2" applyFont="1" applyBorder="1" applyAlignment="1">
      <alignment horizontal="right"/>
    </xf>
    <xf numFmtId="3" fontId="10" fillId="0" borderId="0" xfId="0" applyNumberFormat="1" applyFont="1"/>
    <xf numFmtId="0" fontId="10" fillId="0" borderId="10" xfId="0" applyFont="1" applyBorder="1"/>
    <xf numFmtId="3" fontId="20" fillId="0" borderId="19" xfId="0" applyNumberFormat="1" applyFont="1" applyBorder="1" applyAlignment="1">
      <alignment horizontal="right" vertical="center"/>
    </xf>
    <xf numFmtId="0" fontId="20" fillId="0" borderId="19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/>
    </xf>
    <xf numFmtId="0" fontId="20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29" fillId="3" borderId="0" xfId="1" applyFill="1"/>
    <xf numFmtId="49" fontId="20" fillId="0" borderId="10" xfId="0" applyNumberFormat="1" applyFont="1" applyBorder="1" applyAlignment="1">
      <alignment horizontal="center" vertical="center"/>
    </xf>
    <xf numFmtId="0" fontId="27" fillId="0" borderId="11" xfId="0" applyFont="1" applyBorder="1"/>
    <xf numFmtId="3" fontId="0" fillId="0" borderId="4" xfId="0" applyNumberFormat="1" applyBorder="1"/>
    <xf numFmtId="0" fontId="43" fillId="0" borderId="0" xfId="0" applyFont="1"/>
    <xf numFmtId="3" fontId="18" fillId="0" borderId="21" xfId="0" applyNumberFormat="1" applyFont="1" applyBorder="1"/>
    <xf numFmtId="3" fontId="42" fillId="0" borderId="0" xfId="0" applyNumberFormat="1" applyFont="1"/>
    <xf numFmtId="3" fontId="22" fillId="0" borderId="1" xfId="0" applyNumberFormat="1" applyFont="1" applyBorder="1"/>
    <xf numFmtId="0" fontId="16" fillId="0" borderId="19" xfId="0" applyFont="1" applyBorder="1" applyAlignment="1">
      <alignment horizontal="center"/>
    </xf>
    <xf numFmtId="0" fontId="22" fillId="2" borderId="4" xfId="0" applyFont="1" applyFill="1" applyBorder="1"/>
    <xf numFmtId="0" fontId="0" fillId="0" borderId="5" xfId="0" applyBorder="1"/>
    <xf numFmtId="0" fontId="22" fillId="2" borderId="11" xfId="0" applyFont="1" applyFill="1" applyBorder="1"/>
    <xf numFmtId="0" fontId="0" fillId="0" borderId="4" xfId="0" applyBorder="1" applyAlignment="1">
      <alignment horizontal="right" vertical="center" wrapText="1"/>
    </xf>
    <xf numFmtId="0" fontId="43" fillId="0" borderId="4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3" fontId="26" fillId="0" borderId="4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 wrapText="1"/>
    </xf>
    <xf numFmtId="49" fontId="22" fillId="0" borderId="4" xfId="0" applyNumberFormat="1" applyFont="1" applyBorder="1" applyAlignment="1">
      <alignment horizontal="center" wrapText="1"/>
    </xf>
    <xf numFmtId="0" fontId="16" fillId="2" borderId="0" xfId="0" applyFont="1" applyFill="1"/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right" vertical="center" wrapText="1"/>
    </xf>
    <xf numFmtId="0" fontId="44" fillId="0" borderId="0" xfId="0" applyFont="1"/>
    <xf numFmtId="0" fontId="22" fillId="0" borderId="1" xfId="0" applyFont="1" applyBorder="1" applyAlignment="1">
      <alignment horizontal="right"/>
    </xf>
    <xf numFmtId="3" fontId="20" fillId="0" borderId="8" xfId="0" applyNumberFormat="1" applyFont="1" applyBorder="1" applyAlignment="1">
      <alignment horizontal="right"/>
    </xf>
    <xf numFmtId="0" fontId="47" fillId="0" borderId="0" xfId="11" applyFont="1"/>
    <xf numFmtId="0" fontId="45" fillId="0" borderId="0" xfId="2" applyFont="1" applyAlignment="1">
      <alignment horizontal="left" vertical="center" wrapText="1"/>
    </xf>
    <xf numFmtId="0" fontId="45" fillId="0" borderId="0" xfId="2" applyFont="1" applyAlignment="1">
      <alignment wrapText="1"/>
    </xf>
    <xf numFmtId="0" fontId="45" fillId="0" borderId="0" xfId="2" applyFont="1"/>
    <xf numFmtId="0" fontId="45" fillId="0" borderId="0" xfId="2" applyFont="1" applyAlignment="1">
      <alignment horizontal="center"/>
    </xf>
    <xf numFmtId="0" fontId="47" fillId="0" borderId="0" xfId="2" applyFont="1"/>
    <xf numFmtId="0" fontId="47" fillId="0" borderId="0" xfId="2" applyFont="1" applyAlignment="1">
      <alignment horizontal="left" vertical="center" wrapText="1"/>
    </xf>
    <xf numFmtId="0" fontId="47" fillId="0" borderId="0" xfId="2" applyFont="1" applyAlignment="1">
      <alignment wrapText="1"/>
    </xf>
    <xf numFmtId="0" fontId="45" fillId="0" borderId="4" xfId="2" applyFont="1" applyBorder="1" applyAlignment="1">
      <alignment horizontal="left" vertical="center" wrapText="1"/>
    </xf>
    <xf numFmtId="3" fontId="47" fillId="0" borderId="4" xfId="2" applyNumberFormat="1" applyFont="1" applyBorder="1"/>
    <xf numFmtId="0" fontId="47" fillId="0" borderId="2" xfId="11" applyFont="1" applyBorder="1" applyAlignment="1">
      <alignment horizontal="left" vertical="center" wrapText="1"/>
    </xf>
    <xf numFmtId="0" fontId="47" fillId="0" borderId="2" xfId="11" applyFont="1" applyBorder="1" applyAlignment="1">
      <alignment wrapText="1"/>
    </xf>
    <xf numFmtId="3" fontId="47" fillId="0" borderId="2" xfId="2" applyNumberFormat="1" applyFont="1" applyBorder="1"/>
    <xf numFmtId="0" fontId="45" fillId="0" borderId="4" xfId="11" applyFont="1" applyBorder="1" applyAlignment="1">
      <alignment horizontal="left" vertical="center" wrapText="1"/>
    </xf>
    <xf numFmtId="0" fontId="45" fillId="0" borderId="4" xfId="11" applyFont="1" applyBorder="1" applyAlignment="1">
      <alignment horizontal="left" wrapText="1"/>
    </xf>
    <xf numFmtId="3" fontId="47" fillId="0" borderId="4" xfId="11" applyNumberFormat="1" applyFont="1" applyBorder="1"/>
    <xf numFmtId="3" fontId="47" fillId="0" borderId="2" xfId="11" applyNumberFormat="1" applyFont="1" applyBorder="1"/>
    <xf numFmtId="0" fontId="45" fillId="0" borderId="4" xfId="11" applyFont="1" applyBorder="1" applyAlignment="1">
      <alignment wrapText="1"/>
    </xf>
    <xf numFmtId="0" fontId="47" fillId="0" borderId="4" xfId="11" applyFont="1" applyBorder="1" applyAlignment="1">
      <alignment wrapText="1"/>
    </xf>
    <xf numFmtId="0" fontId="45" fillId="0" borderId="1" xfId="11" applyFont="1" applyBorder="1" applyAlignment="1">
      <alignment horizontal="left" vertical="center" wrapText="1"/>
    </xf>
    <xf numFmtId="0" fontId="45" fillId="0" borderId="1" xfId="11" applyFont="1" applyBorder="1" applyAlignment="1">
      <alignment wrapText="1"/>
    </xf>
    <xf numFmtId="3" fontId="47" fillId="0" borderId="1" xfId="2" applyNumberFormat="1" applyFont="1" applyBorder="1"/>
    <xf numFmtId="3" fontId="47" fillId="0" borderId="1" xfId="11" applyNumberFormat="1" applyFont="1" applyBorder="1"/>
    <xf numFmtId="0" fontId="45" fillId="0" borderId="1" xfId="2" applyFont="1" applyBorder="1" applyAlignment="1">
      <alignment horizontal="left" vertical="center" wrapText="1"/>
    </xf>
    <xf numFmtId="0" fontId="45" fillId="0" borderId="1" xfId="2" applyFont="1" applyBorder="1" applyAlignment="1">
      <alignment wrapText="1"/>
    </xf>
    <xf numFmtId="0" fontId="45" fillId="0" borderId="2" xfId="2" applyFont="1" applyBorder="1" applyAlignment="1">
      <alignment horizontal="left" vertical="center" wrapText="1"/>
    </xf>
    <xf numFmtId="0" fontId="45" fillId="0" borderId="2" xfId="2" applyFont="1" applyBorder="1" applyAlignment="1">
      <alignment wrapText="1"/>
    </xf>
    <xf numFmtId="1" fontId="16" fillId="0" borderId="1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1" fontId="16" fillId="0" borderId="19" xfId="0" applyNumberFormat="1" applyFont="1" applyBorder="1" applyAlignment="1">
      <alignment horizontal="center"/>
    </xf>
    <xf numFmtId="1" fontId="26" fillId="0" borderId="18" xfId="0" applyNumberFormat="1" applyFont="1" applyBorder="1" applyAlignment="1">
      <alignment horizontal="center"/>
    </xf>
    <xf numFmtId="1" fontId="22" fillId="0" borderId="9" xfId="0" applyNumberFormat="1" applyFont="1" applyBorder="1" applyAlignment="1">
      <alignment horizontal="center"/>
    </xf>
    <xf numFmtId="1" fontId="22" fillId="0" borderId="1" xfId="0" applyNumberFormat="1" applyFont="1" applyBorder="1"/>
    <xf numFmtId="1" fontId="17" fillId="0" borderId="4" xfId="0" applyNumberFormat="1" applyFont="1" applyBorder="1"/>
    <xf numFmtId="1" fontId="16" fillId="0" borderId="1" xfId="0" applyNumberFormat="1" applyFont="1" applyBorder="1"/>
    <xf numFmtId="1" fontId="16" fillId="0" borderId="2" xfId="0" quotePrefix="1" applyNumberFormat="1" applyFont="1" applyBorder="1" applyAlignment="1">
      <alignment horizontal="center"/>
    </xf>
    <xf numFmtId="1" fontId="17" fillId="0" borderId="4" xfId="0" quotePrefix="1" applyNumberFormat="1" applyFont="1" applyBorder="1" applyAlignment="1">
      <alignment horizontal="center"/>
    </xf>
    <xf numFmtId="1" fontId="20" fillId="0" borderId="4" xfId="0" quotePrefix="1" applyNumberFormat="1" applyFont="1" applyBorder="1" applyAlignment="1">
      <alignment horizontal="center"/>
    </xf>
    <xf numFmtId="1" fontId="16" fillId="0" borderId="4" xfId="0" quotePrefix="1" applyNumberFormat="1" applyFont="1" applyBorder="1" applyAlignment="1">
      <alignment horizontal="center"/>
    </xf>
    <xf numFmtId="1" fontId="22" fillId="0" borderId="1" xfId="0" quotePrefix="1" applyNumberFormat="1" applyFont="1" applyBorder="1" applyAlignment="1">
      <alignment horizontal="center"/>
    </xf>
    <xf numFmtId="0" fontId="46" fillId="0" borderId="0" xfId="14" applyFont="1"/>
    <xf numFmtId="0" fontId="45" fillId="0" borderId="0" xfId="14" applyFont="1" applyAlignment="1">
      <alignment horizontal="left" vertical="center" wrapText="1"/>
    </xf>
    <xf numFmtId="0" fontId="45" fillId="0" borderId="0" xfId="14" applyFont="1" applyAlignment="1">
      <alignment wrapText="1"/>
    </xf>
    <xf numFmtId="0" fontId="45" fillId="0" borderId="0" xfId="14" applyFont="1"/>
    <xf numFmtId="0" fontId="45" fillId="0" borderId="3" xfId="14" applyFont="1" applyBorder="1" applyAlignment="1">
      <alignment horizontal="center" vertical="center" wrapText="1"/>
    </xf>
    <xf numFmtId="0" fontId="48" fillId="0" borderId="3" xfId="14" applyFont="1" applyBorder="1" applyAlignment="1">
      <alignment horizontal="center" vertical="center"/>
    </xf>
    <xf numFmtId="0" fontId="46" fillId="0" borderId="7" xfId="14" applyFont="1" applyBorder="1"/>
    <xf numFmtId="0" fontId="45" fillId="0" borderId="4" xfId="14" applyFont="1" applyBorder="1" applyAlignment="1">
      <alignment horizontal="center" wrapText="1"/>
    </xf>
    <xf numFmtId="0" fontId="45" fillId="0" borderId="4" xfId="14" applyFont="1" applyBorder="1" applyAlignment="1">
      <alignment horizontal="center"/>
    </xf>
    <xf numFmtId="0" fontId="46" fillId="0" borderId="8" xfId="14" applyFont="1" applyBorder="1"/>
    <xf numFmtId="3" fontId="46" fillId="0" borderId="1" xfId="14" applyNumberFormat="1" applyFont="1" applyBorder="1"/>
    <xf numFmtId="0" fontId="46" fillId="0" borderId="1" xfId="14" applyFont="1" applyBorder="1"/>
    <xf numFmtId="3" fontId="48" fillId="0" borderId="2" xfId="14" applyNumberFormat="1" applyFont="1" applyBorder="1"/>
    <xf numFmtId="0" fontId="48" fillId="0" borderId="0" xfId="14" applyFont="1"/>
    <xf numFmtId="0" fontId="46" fillId="0" borderId="0" xfId="14" applyFont="1" applyAlignment="1">
      <alignment horizontal="left" vertical="center" wrapText="1"/>
    </xf>
    <xf numFmtId="0" fontId="46" fillId="0" borderId="0" xfId="14" applyFont="1" applyAlignment="1">
      <alignment wrapText="1"/>
    </xf>
    <xf numFmtId="0" fontId="46" fillId="0" borderId="0" xfId="15" applyFont="1"/>
    <xf numFmtId="0" fontId="45" fillId="0" borderId="0" xfId="15" applyFont="1" applyAlignment="1">
      <alignment horizontal="left" vertical="center" wrapText="1"/>
    </xf>
    <xf numFmtId="0" fontId="45" fillId="0" borderId="0" xfId="15" applyFont="1" applyAlignment="1">
      <alignment wrapText="1"/>
    </xf>
    <xf numFmtId="0" fontId="45" fillId="0" borderId="0" xfId="15" applyFont="1"/>
    <xf numFmtId="0" fontId="45" fillId="0" borderId="3" xfId="15" applyFont="1" applyBorder="1" applyAlignment="1">
      <alignment horizontal="center" vertical="center" wrapText="1"/>
    </xf>
    <xf numFmtId="0" fontId="48" fillId="0" borderId="3" xfId="15" applyFont="1" applyBorder="1" applyAlignment="1">
      <alignment horizontal="center" vertical="center"/>
    </xf>
    <xf numFmtId="0" fontId="48" fillId="0" borderId="3" xfId="15" applyFont="1" applyBorder="1" applyAlignment="1">
      <alignment horizontal="center" vertical="center" wrapText="1"/>
    </xf>
    <xf numFmtId="0" fontId="46" fillId="0" borderId="7" xfId="15" applyFont="1" applyBorder="1"/>
    <xf numFmtId="0" fontId="45" fillId="0" borderId="4" xfId="15" applyFont="1" applyBorder="1" applyAlignment="1">
      <alignment horizontal="center" wrapText="1"/>
    </xf>
    <xf numFmtId="0" fontId="45" fillId="0" borderId="4" xfId="15" applyFont="1" applyBorder="1" applyAlignment="1">
      <alignment horizontal="center"/>
    </xf>
    <xf numFmtId="3" fontId="46" fillId="0" borderId="0" xfId="15" applyNumberFormat="1" applyFont="1"/>
    <xf numFmtId="0" fontId="46" fillId="0" borderId="8" xfId="15" applyFont="1" applyBorder="1"/>
    <xf numFmtId="3" fontId="48" fillId="0" borderId="2" xfId="15" applyNumberFormat="1" applyFont="1" applyBorder="1"/>
    <xf numFmtId="0" fontId="48" fillId="0" borderId="0" xfId="15" applyFont="1"/>
    <xf numFmtId="0" fontId="46" fillId="0" borderId="0" xfId="15" applyFont="1" applyAlignment="1">
      <alignment horizontal="left" vertical="center" wrapText="1"/>
    </xf>
    <xf numFmtId="0" fontId="46" fillId="0" borderId="0" xfId="15" applyFont="1" applyAlignment="1">
      <alignment wrapText="1"/>
    </xf>
    <xf numFmtId="3" fontId="17" fillId="2" borderId="1" xfId="0" applyNumberFormat="1" applyFont="1" applyFill="1" applyBorder="1"/>
    <xf numFmtId="3" fontId="17" fillId="2" borderId="2" xfId="0" applyNumberFormat="1" applyFont="1" applyFill="1" applyBorder="1"/>
    <xf numFmtId="3" fontId="17" fillId="2" borderId="4" xfId="0" applyNumberFormat="1" applyFont="1" applyFill="1" applyBorder="1"/>
    <xf numFmtId="0" fontId="37" fillId="0" borderId="0" xfId="0" applyFont="1"/>
    <xf numFmtId="3" fontId="37" fillId="0" borderId="0" xfId="0" applyNumberFormat="1" applyFont="1" applyAlignment="1">
      <alignment horizontal="left"/>
    </xf>
    <xf numFmtId="3" fontId="37" fillId="0" borderId="0" xfId="0" applyNumberFormat="1" applyFont="1"/>
    <xf numFmtId="0" fontId="0" fillId="3" borderId="0" xfId="0" applyFill="1"/>
    <xf numFmtId="3" fontId="20" fillId="0" borderId="1" xfId="0" applyNumberFormat="1" applyFont="1" applyBorder="1" applyAlignment="1">
      <alignment horizontal="right"/>
    </xf>
    <xf numFmtId="0" fontId="20" fillId="0" borderId="4" xfId="0" applyFont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22" fillId="0" borderId="9" xfId="2" applyFont="1" applyBorder="1"/>
    <xf numFmtId="3" fontId="22" fillId="0" borderId="18" xfId="2" applyNumberFormat="1" applyFont="1" applyBorder="1"/>
    <xf numFmtId="0" fontId="33" fillId="0" borderId="6" xfId="1" applyFont="1" applyBorder="1"/>
    <xf numFmtId="0" fontId="33" fillId="0" borderId="7" xfId="1" applyFont="1" applyBorder="1"/>
    <xf numFmtId="3" fontId="33" fillId="0" borderId="3" xfId="1" applyNumberFormat="1" applyFont="1" applyBorder="1"/>
    <xf numFmtId="3" fontId="33" fillId="2" borderId="3" xfId="1" applyNumberFormat="1" applyFont="1" applyFill="1" applyBorder="1"/>
    <xf numFmtId="0" fontId="26" fillId="0" borderId="1" xfId="0" applyFont="1" applyBorder="1" applyAlignment="1">
      <alignment horizontal="left"/>
    </xf>
    <xf numFmtId="49" fontId="20" fillId="0" borderId="2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vertical="center"/>
    </xf>
    <xf numFmtId="49" fontId="26" fillId="0" borderId="4" xfId="0" applyNumberFormat="1" applyFont="1" applyBorder="1" applyAlignment="1">
      <alignment horizontal="center" vertical="center"/>
    </xf>
    <xf numFmtId="3" fontId="41" fillId="0" borderId="1" xfId="0" applyNumberFormat="1" applyFont="1" applyBorder="1"/>
    <xf numFmtId="3" fontId="41" fillId="0" borderId="5" xfId="0" applyNumberFormat="1" applyFont="1" applyBorder="1"/>
    <xf numFmtId="3" fontId="41" fillId="0" borderId="1" xfId="0" applyNumberFormat="1" applyFont="1" applyBorder="1" applyAlignment="1">
      <alignment horizontal="right"/>
    </xf>
    <xf numFmtId="3" fontId="41" fillId="0" borderId="9" xfId="0" applyNumberFormat="1" applyFont="1" applyBorder="1"/>
    <xf numFmtId="49" fontId="26" fillId="0" borderId="1" xfId="0" applyNumberFormat="1" applyFont="1" applyBorder="1" applyAlignment="1">
      <alignment horizontal="center" vertical="center"/>
    </xf>
    <xf numFmtId="3" fontId="26" fillId="0" borderId="19" xfId="0" applyNumberFormat="1" applyFont="1" applyBorder="1" applyAlignment="1">
      <alignment vertical="center"/>
    </xf>
    <xf numFmtId="3" fontId="20" fillId="0" borderId="13" xfId="0" applyNumberFormat="1" applyFont="1" applyBorder="1" applyAlignment="1">
      <alignment vertical="center"/>
    </xf>
    <xf numFmtId="49" fontId="20" fillId="0" borderId="10" xfId="0" applyNumberFormat="1" applyFont="1" applyBorder="1" applyAlignment="1">
      <alignment horizontal="center"/>
    </xf>
    <xf numFmtId="0" fontId="27" fillId="0" borderId="10" xfId="0" applyFont="1" applyBorder="1"/>
    <xf numFmtId="3" fontId="0" fillId="0" borderId="2" xfId="0" applyNumberFormat="1" applyBorder="1"/>
    <xf numFmtId="49" fontId="26" fillId="0" borderId="9" xfId="0" applyNumberFormat="1" applyFont="1" applyBorder="1" applyAlignment="1">
      <alignment horizontal="center"/>
    </xf>
    <xf numFmtId="0" fontId="33" fillId="0" borderId="9" xfId="0" applyFont="1" applyBorder="1"/>
    <xf numFmtId="3" fontId="43" fillId="0" borderId="1" xfId="0" applyNumberFormat="1" applyFont="1" applyBorder="1"/>
    <xf numFmtId="3" fontId="18" fillId="0" borderId="4" xfId="0" applyNumberFormat="1" applyFont="1" applyBorder="1"/>
    <xf numFmtId="3" fontId="18" fillId="2" borderId="18" xfId="0" applyNumberFormat="1" applyFont="1" applyFill="1" applyBorder="1"/>
    <xf numFmtId="0" fontId="22" fillId="0" borderId="0" xfId="2" applyFont="1"/>
    <xf numFmtId="3" fontId="22" fillId="0" borderId="0" xfId="2" applyNumberFormat="1" applyFont="1"/>
    <xf numFmtId="3" fontId="17" fillId="0" borderId="2" xfId="0" applyNumberFormat="1" applyFont="1" applyBorder="1" applyAlignment="1">
      <alignment horizontal="right"/>
    </xf>
    <xf numFmtId="1" fontId="20" fillId="0" borderId="2" xfId="0" quotePrefix="1" applyNumberFormat="1" applyFont="1" applyBorder="1" applyAlignment="1">
      <alignment horizontal="center"/>
    </xf>
    <xf numFmtId="0" fontId="47" fillId="0" borderId="4" xfId="11" applyFont="1" applyBorder="1" applyAlignment="1">
      <alignment horizontal="left" vertical="center" wrapText="1"/>
    </xf>
    <xf numFmtId="0" fontId="47" fillId="0" borderId="1" xfId="11" applyFont="1" applyBorder="1" applyAlignment="1">
      <alignment wrapText="1"/>
    </xf>
    <xf numFmtId="0" fontId="50" fillId="0" borderId="4" xfId="11" applyFont="1" applyBorder="1" applyAlignment="1">
      <alignment horizontal="left" vertical="center" wrapText="1"/>
    </xf>
    <xf numFmtId="0" fontId="45" fillId="0" borderId="1" xfId="2" applyFont="1" applyBorder="1" applyAlignment="1">
      <alignment horizontal="left" wrapText="1"/>
    </xf>
    <xf numFmtId="0" fontId="45" fillId="0" borderId="1" xfId="11" applyFont="1" applyBorder="1" applyAlignment="1">
      <alignment horizontal="left" wrapText="1"/>
    </xf>
    <xf numFmtId="0" fontId="0" fillId="0" borderId="8" xfId="0" applyBorder="1"/>
    <xf numFmtId="0" fontId="51" fillId="0" borderId="4" xfId="15" applyFont="1" applyBorder="1" applyAlignment="1">
      <alignment horizontal="center" vertical="center" wrapText="1"/>
    </xf>
    <xf numFmtId="0" fontId="51" fillId="0" borderId="3" xfId="14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/>
    </xf>
    <xf numFmtId="0" fontId="16" fillId="0" borderId="10" xfId="2" applyFont="1" applyBorder="1"/>
    <xf numFmtId="0" fontId="16" fillId="0" borderId="12" xfId="2" applyFont="1" applyBorder="1" applyAlignment="1">
      <alignment horizontal="right"/>
    </xf>
    <xf numFmtId="3" fontId="22" fillId="2" borderId="12" xfId="2" applyNumberFormat="1" applyFont="1" applyFill="1" applyBorder="1"/>
    <xf numFmtId="3" fontId="22" fillId="2" borderId="3" xfId="2" applyNumberFormat="1" applyFont="1" applyFill="1" applyBorder="1"/>
    <xf numFmtId="0" fontId="17" fillId="0" borderId="1" xfId="0" applyFont="1" applyBorder="1" applyAlignment="1">
      <alignment horizontal="right"/>
    </xf>
    <xf numFmtId="3" fontId="17" fillId="0" borderId="4" xfId="0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3" fontId="20" fillId="0" borderId="10" xfId="0" applyNumberFormat="1" applyFont="1" applyBorder="1" applyAlignment="1">
      <alignment horizontal="right"/>
    </xf>
    <xf numFmtId="3" fontId="47" fillId="0" borderId="8" xfId="11" applyNumberFormat="1" applyFont="1" applyBorder="1"/>
    <xf numFmtId="3" fontId="47" fillId="0" borderId="19" xfId="11" applyNumberFormat="1" applyFont="1" applyBorder="1"/>
    <xf numFmtId="0" fontId="26" fillId="0" borderId="1" xfId="0" applyFont="1" applyBorder="1" applyAlignment="1">
      <alignment horizontal="right"/>
    </xf>
    <xf numFmtId="49" fontId="22" fillId="0" borderId="2" xfId="0" applyNumberFormat="1" applyFont="1" applyBorder="1" applyAlignment="1">
      <alignment horizontal="center" vertical="center"/>
    </xf>
    <xf numFmtId="0" fontId="17" fillId="0" borderId="11" xfId="0" applyFont="1" applyBorder="1"/>
    <xf numFmtId="3" fontId="22" fillId="0" borderId="11" xfId="0" applyNumberFormat="1" applyFont="1" applyBorder="1" applyAlignment="1">
      <alignment horizontal="right"/>
    </xf>
    <xf numFmtId="3" fontId="26" fillId="0" borderId="3" xfId="0" applyNumberFormat="1" applyFont="1" applyBorder="1"/>
    <xf numFmtId="0" fontId="20" fillId="2" borderId="4" xfId="0" applyFont="1" applyFill="1" applyBorder="1" applyAlignment="1">
      <alignment horizontal="left"/>
    </xf>
    <xf numFmtId="3" fontId="47" fillId="2" borderId="4" xfId="2" applyNumberFormat="1" applyFont="1" applyFill="1" applyBorder="1"/>
    <xf numFmtId="3" fontId="20" fillId="2" borderId="4" xfId="2" applyNumberFormat="1" applyFont="1" applyFill="1" applyBorder="1"/>
    <xf numFmtId="3" fontId="20" fillId="2" borderId="4" xfId="0" applyNumberFormat="1" applyFont="1" applyFill="1" applyBorder="1" applyAlignment="1">
      <alignment horizontal="right"/>
    </xf>
    <xf numFmtId="3" fontId="31" fillId="0" borderId="0" xfId="0" applyNumberFormat="1" applyFont="1"/>
    <xf numFmtId="1" fontId="16" fillId="0" borderId="19" xfId="0" quotePrefix="1" applyNumberFormat="1" applyFont="1" applyBorder="1" applyAlignment="1">
      <alignment horizontal="center"/>
    </xf>
    <xf numFmtId="1" fontId="16" fillId="0" borderId="11" xfId="0" quotePrefix="1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right"/>
    </xf>
    <xf numFmtId="3" fontId="22" fillId="0" borderId="19" xfId="0" applyNumberFormat="1" applyFont="1" applyBorder="1" applyAlignment="1">
      <alignment horizontal="right"/>
    </xf>
    <xf numFmtId="1" fontId="16" fillId="0" borderId="4" xfId="0" applyNumberFormat="1" applyFont="1" applyBorder="1"/>
    <xf numFmtId="3" fontId="20" fillId="0" borderId="0" xfId="0" applyNumberFormat="1" applyFont="1" applyAlignment="1">
      <alignment horizontal="right"/>
    </xf>
    <xf numFmtId="1" fontId="22" fillId="0" borderId="4" xfId="0" applyNumberFormat="1" applyFont="1" applyBorder="1"/>
    <xf numFmtId="1" fontId="20" fillId="0" borderId="11" xfId="0" quotePrefix="1" applyNumberFormat="1" applyFont="1" applyBorder="1" applyAlignment="1">
      <alignment horizontal="center"/>
    </xf>
    <xf numFmtId="1" fontId="16" fillId="0" borderId="13" xfId="0" quotePrefix="1" applyNumberFormat="1" applyFont="1" applyBorder="1" applyAlignment="1">
      <alignment horizontal="center"/>
    </xf>
    <xf numFmtId="3" fontId="20" fillId="0" borderId="13" xfId="0" applyNumberFormat="1" applyFont="1" applyBorder="1" applyAlignment="1">
      <alignment horizontal="right"/>
    </xf>
    <xf numFmtId="3" fontId="0" fillId="0" borderId="8" xfId="0" applyNumberFormat="1" applyBorder="1"/>
    <xf numFmtId="0" fontId="20" fillId="0" borderId="0" xfId="0" applyFont="1"/>
    <xf numFmtId="0" fontId="20" fillId="0" borderId="1" xfId="0" applyFont="1" applyBorder="1"/>
    <xf numFmtId="1" fontId="20" fillId="0" borderId="1" xfId="0" applyNumberFormat="1" applyFont="1" applyBorder="1"/>
    <xf numFmtId="3" fontId="20" fillId="2" borderId="1" xfId="0" applyNumberFormat="1" applyFont="1" applyFill="1" applyBorder="1" applyAlignment="1">
      <alignment horizontal="right"/>
    </xf>
    <xf numFmtId="0" fontId="20" fillId="0" borderId="8" xfId="0" applyFont="1" applyBorder="1"/>
    <xf numFmtId="0" fontId="12" fillId="0" borderId="5" xfId="0" applyFont="1" applyBorder="1"/>
    <xf numFmtId="0" fontId="22" fillId="0" borderId="11" xfId="0" applyFont="1" applyBorder="1"/>
    <xf numFmtId="3" fontId="20" fillId="0" borderId="9" xfId="0" applyNumberFormat="1" applyFont="1" applyBorder="1" applyAlignment="1">
      <alignment horizontal="right"/>
    </xf>
    <xf numFmtId="3" fontId="20" fillId="0" borderId="9" xfId="0" applyNumberFormat="1" applyFont="1" applyBorder="1" applyAlignment="1">
      <alignment horizontal="center"/>
    </xf>
    <xf numFmtId="0" fontId="16" fillId="0" borderId="8" xfId="0" applyFont="1" applyBorder="1"/>
    <xf numFmtId="3" fontId="47" fillId="0" borderId="0" xfId="2" applyNumberFormat="1" applyFont="1"/>
    <xf numFmtId="3" fontId="47" fillId="0" borderId="0" xfId="11" applyNumberFormat="1" applyFont="1"/>
    <xf numFmtId="0" fontId="45" fillId="0" borderId="4" xfId="2" applyFont="1" applyBorder="1" applyAlignment="1">
      <alignment wrapText="1"/>
    </xf>
    <xf numFmtId="3" fontId="48" fillId="0" borderId="4" xfId="15" applyNumberFormat="1" applyFont="1" applyBorder="1"/>
    <xf numFmtId="0" fontId="47" fillId="0" borderId="10" xfId="11" applyFont="1" applyBorder="1" applyAlignment="1">
      <alignment wrapText="1"/>
    </xf>
    <xf numFmtId="3" fontId="47" fillId="0" borderId="8" xfId="2" applyNumberFormat="1" applyFont="1" applyBorder="1"/>
    <xf numFmtId="0" fontId="47" fillId="0" borderId="19" xfId="11" applyFont="1" applyBorder="1" applyAlignment="1">
      <alignment wrapText="1"/>
    </xf>
    <xf numFmtId="3" fontId="47" fillId="0" borderId="10" xfId="2" applyNumberFormat="1" applyFont="1" applyBorder="1"/>
    <xf numFmtId="0" fontId="45" fillId="0" borderId="19" xfId="11" applyFont="1" applyBorder="1" applyAlignment="1">
      <alignment horizontal="left" wrapText="1"/>
    </xf>
    <xf numFmtId="0" fontId="47" fillId="0" borderId="19" xfId="11" applyFont="1" applyBorder="1" applyAlignment="1">
      <alignment horizontal="left" vertical="center" wrapText="1"/>
    </xf>
    <xf numFmtId="3" fontId="47" fillId="0" borderId="10" xfId="11" applyNumberFormat="1" applyFont="1" applyBorder="1"/>
    <xf numFmtId="3" fontId="47" fillId="0" borderId="13" xfId="11" applyNumberFormat="1" applyFont="1" applyBorder="1"/>
    <xf numFmtId="3" fontId="47" fillId="0" borderId="19" xfId="2" applyNumberFormat="1" applyFont="1" applyBorder="1"/>
    <xf numFmtId="0" fontId="46" fillId="0" borderId="13" xfId="15" applyFont="1" applyBorder="1"/>
    <xf numFmtId="0" fontId="46" fillId="0" borderId="2" xfId="15" applyFont="1" applyBorder="1"/>
    <xf numFmtId="0" fontId="46" fillId="0" borderId="2" xfId="15" applyFont="1" applyBorder="1" applyAlignment="1">
      <alignment wrapText="1"/>
    </xf>
    <xf numFmtId="0" fontId="16" fillId="0" borderId="13" xfId="0" applyFont="1" applyBorder="1"/>
    <xf numFmtId="0" fontId="0" fillId="0" borderId="19" xfId="0" applyBorder="1"/>
    <xf numFmtId="0" fontId="16" fillId="2" borderId="4" xfId="0" applyFont="1" applyFill="1" applyBorder="1"/>
    <xf numFmtId="0" fontId="16" fillId="2" borderId="4" xfId="0" applyFont="1" applyFill="1" applyBorder="1" applyAlignment="1">
      <alignment horizontal="center"/>
    </xf>
    <xf numFmtId="3" fontId="27" fillId="0" borderId="1" xfId="0" applyNumberFormat="1" applyFont="1" applyBorder="1"/>
    <xf numFmtId="3" fontId="27" fillId="0" borderId="2" xfId="0" applyNumberFormat="1" applyFont="1" applyBorder="1"/>
    <xf numFmtId="3" fontId="41" fillId="0" borderId="4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center"/>
    </xf>
    <xf numFmtId="0" fontId="12" fillId="0" borderId="2" xfId="0" applyFont="1" applyBorder="1"/>
    <xf numFmtId="0" fontId="45" fillId="0" borderId="4" xfId="2" applyFont="1" applyBorder="1" applyAlignment="1">
      <alignment horizontal="left" wrapText="1"/>
    </xf>
    <xf numFmtId="0" fontId="47" fillId="0" borderId="2" xfId="0" applyFont="1" applyBorder="1"/>
    <xf numFmtId="0" fontId="38" fillId="0" borderId="2" xfId="0" applyFont="1" applyBorder="1"/>
    <xf numFmtId="0" fontId="47" fillId="0" borderId="4" xfId="0" applyFont="1" applyBorder="1"/>
    <xf numFmtId="0" fontId="47" fillId="0" borderId="1" xfId="0" applyFont="1" applyBorder="1"/>
    <xf numFmtId="0" fontId="38" fillId="0" borderId="1" xfId="0" applyFont="1" applyBorder="1"/>
    <xf numFmtId="3" fontId="17" fillId="0" borderId="1" xfId="0" applyNumberFormat="1" applyFont="1" applyBorder="1" applyAlignment="1">
      <alignment horizontal="right"/>
    </xf>
    <xf numFmtId="3" fontId="48" fillId="0" borderId="4" xfId="14" applyNumberFormat="1" applyFont="1" applyBorder="1"/>
    <xf numFmtId="0" fontId="45" fillId="0" borderId="2" xfId="11" applyFont="1" applyBorder="1" applyAlignment="1">
      <alignment wrapText="1"/>
    </xf>
    <xf numFmtId="3" fontId="47" fillId="2" borderId="2" xfId="2" applyNumberFormat="1" applyFont="1" applyFill="1" applyBorder="1"/>
    <xf numFmtId="0" fontId="50" fillId="0" borderId="1" xfId="11" applyFont="1" applyBorder="1" applyAlignment="1">
      <alignment horizontal="left" vertical="center" wrapText="1"/>
    </xf>
    <xf numFmtId="0" fontId="45" fillId="0" borderId="2" xfId="11" applyFont="1" applyBorder="1" applyAlignment="1">
      <alignment horizontal="left" vertical="center" wrapText="1"/>
    </xf>
    <xf numFmtId="0" fontId="46" fillId="0" borderId="8" xfId="14" applyFont="1" applyBorder="1" applyAlignment="1">
      <alignment wrapText="1"/>
    </xf>
    <xf numFmtId="3" fontId="12" fillId="0" borderId="1" xfId="0" applyNumberFormat="1" applyFont="1" applyBorder="1"/>
    <xf numFmtId="0" fontId="46" fillId="0" borderId="2" xfId="14" applyFont="1" applyBorder="1" applyAlignment="1">
      <alignment horizontal="left" vertical="center" wrapText="1"/>
    </xf>
    <xf numFmtId="0" fontId="46" fillId="0" borderId="10" xfId="14" applyFont="1" applyBorder="1"/>
    <xf numFmtId="0" fontId="46" fillId="0" borderId="2" xfId="14" applyFont="1" applyBorder="1"/>
    <xf numFmtId="0" fontId="46" fillId="0" borderId="5" xfId="14" applyFont="1" applyBorder="1" applyAlignment="1">
      <alignment horizontal="left" vertical="center" wrapText="1"/>
    </xf>
    <xf numFmtId="0" fontId="52" fillId="0" borderId="2" xfId="0" applyFont="1" applyBorder="1"/>
    <xf numFmtId="0" fontId="52" fillId="0" borderId="1" xfId="0" applyFont="1" applyBorder="1"/>
    <xf numFmtId="0" fontId="12" fillId="0" borderId="8" xfId="0" applyFont="1" applyBorder="1"/>
    <xf numFmtId="0" fontId="0" fillId="0" borderId="11" xfId="0" applyBorder="1"/>
    <xf numFmtId="0" fontId="0" fillId="0" borderId="0" xfId="0" applyAlignment="1">
      <alignment horizontal="center"/>
    </xf>
    <xf numFmtId="0" fontId="22" fillId="0" borderId="4" xfId="0" applyFont="1" applyBorder="1" applyAlignment="1">
      <alignment horizontal="right"/>
    </xf>
    <xf numFmtId="3" fontId="22" fillId="0" borderId="13" xfId="0" applyNumberFormat="1" applyFont="1" applyBorder="1" applyAlignment="1">
      <alignment horizontal="right"/>
    </xf>
    <xf numFmtId="0" fontId="26" fillId="0" borderId="18" xfId="0" applyFont="1" applyBorder="1" applyAlignment="1">
      <alignment horizontal="right"/>
    </xf>
    <xf numFmtId="0" fontId="22" fillId="0" borderId="9" xfId="0" applyFont="1" applyBorder="1" applyAlignment="1">
      <alignment horizontal="right"/>
    </xf>
    <xf numFmtId="3" fontId="16" fillId="0" borderId="19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11" xfId="0" applyNumberFormat="1" applyFont="1" applyBorder="1" applyAlignment="1">
      <alignment horizontal="right"/>
    </xf>
    <xf numFmtId="3" fontId="41" fillId="0" borderId="5" xfId="0" applyNumberFormat="1" applyFont="1" applyBorder="1" applyAlignment="1">
      <alignment horizontal="right"/>
    </xf>
    <xf numFmtId="3" fontId="41" fillId="0" borderId="9" xfId="0" applyNumberFormat="1" applyFont="1" applyBorder="1" applyAlignment="1">
      <alignment horizontal="right"/>
    </xf>
    <xf numFmtId="3" fontId="41" fillId="0" borderId="0" xfId="0" applyNumberFormat="1" applyFont="1" applyAlignment="1">
      <alignment horizontal="right"/>
    </xf>
    <xf numFmtId="3" fontId="41" fillId="0" borderId="11" xfId="0" applyNumberFormat="1" applyFont="1" applyBorder="1" applyAlignment="1">
      <alignment horizontal="right"/>
    </xf>
    <xf numFmtId="3" fontId="16" fillId="0" borderId="9" xfId="0" applyNumberFormat="1" applyFont="1" applyBorder="1" applyAlignment="1">
      <alignment horizontal="right"/>
    </xf>
    <xf numFmtId="0" fontId="27" fillId="0" borderId="1" xfId="0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3" fontId="27" fillId="0" borderId="2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3" fontId="16" fillId="2" borderId="4" xfId="0" applyNumberFormat="1" applyFont="1" applyFill="1" applyBorder="1" applyAlignment="1">
      <alignment horizontal="right"/>
    </xf>
    <xf numFmtId="3" fontId="16" fillId="2" borderId="0" xfId="0" applyNumberFormat="1" applyFont="1" applyFill="1" applyAlignment="1">
      <alignment horizontal="right"/>
    </xf>
    <xf numFmtId="3" fontId="16" fillId="2" borderId="11" xfId="0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0" fontId="45" fillId="2" borderId="4" xfId="11" applyFont="1" applyFill="1" applyBorder="1" applyAlignment="1">
      <alignment horizontal="left" vertical="center" wrapText="1"/>
    </xf>
    <xf numFmtId="0" fontId="45" fillId="2" borderId="4" xfId="11" applyFont="1" applyFill="1" applyBorder="1" applyAlignment="1">
      <alignment wrapText="1"/>
    </xf>
    <xf numFmtId="3" fontId="47" fillId="2" borderId="4" xfId="11" applyNumberFormat="1" applyFont="1" applyFill="1" applyBorder="1"/>
    <xf numFmtId="0" fontId="46" fillId="2" borderId="0" xfId="14" applyFont="1" applyFill="1"/>
    <xf numFmtId="0" fontId="47" fillId="2" borderId="4" xfId="11" applyFont="1" applyFill="1" applyBorder="1" applyAlignment="1">
      <alignment horizontal="left" vertical="center" wrapText="1"/>
    </xf>
    <xf numFmtId="0" fontId="47" fillId="2" borderId="4" xfId="11" applyFont="1" applyFill="1" applyBorder="1" applyAlignment="1">
      <alignment wrapText="1"/>
    </xf>
    <xf numFmtId="0" fontId="47" fillId="2" borderId="2" xfId="11" applyFont="1" applyFill="1" applyBorder="1" applyAlignment="1">
      <alignment horizontal="left" vertical="center" wrapText="1"/>
    </xf>
    <xf numFmtId="0" fontId="47" fillId="2" borderId="2" xfId="11" applyFont="1" applyFill="1" applyBorder="1" applyAlignment="1">
      <alignment wrapText="1"/>
    </xf>
    <xf numFmtId="3" fontId="47" fillId="2" borderId="2" xfId="11" applyNumberFormat="1" applyFont="1" applyFill="1" applyBorder="1"/>
    <xf numFmtId="3" fontId="47" fillId="2" borderId="1" xfId="2" applyNumberFormat="1" applyFont="1" applyFill="1" applyBorder="1"/>
    <xf numFmtId="3" fontId="47" fillId="0" borderId="11" xfId="2" applyNumberFormat="1" applyFont="1" applyBorder="1"/>
    <xf numFmtId="3" fontId="47" fillId="0" borderId="11" xfId="11" applyNumberFormat="1" applyFont="1" applyBorder="1"/>
    <xf numFmtId="3" fontId="47" fillId="2" borderId="1" xfId="11" applyNumberFormat="1" applyFont="1" applyFill="1" applyBorder="1"/>
    <xf numFmtId="0" fontId="46" fillId="2" borderId="0" xfId="15" applyFont="1" applyFill="1"/>
    <xf numFmtId="3" fontId="20" fillId="0" borderId="19" xfId="0" applyNumberFormat="1" applyFont="1" applyBorder="1"/>
    <xf numFmtId="0" fontId="10" fillId="0" borderId="11" xfId="0" applyFont="1" applyBorder="1"/>
    <xf numFmtId="0" fontId="16" fillId="2" borderId="11" xfId="0" applyFont="1" applyFill="1" applyBorder="1" applyAlignment="1">
      <alignment horizontal="center"/>
    </xf>
    <xf numFmtId="1" fontId="16" fillId="2" borderId="11" xfId="0" quotePrefix="1" applyNumberFormat="1" applyFont="1" applyFill="1" applyBorder="1" applyAlignment="1">
      <alignment horizontal="center"/>
    </xf>
    <xf numFmtId="0" fontId="48" fillId="0" borderId="12" xfId="14" applyFont="1" applyBorder="1" applyAlignment="1">
      <alignment horizontal="center" vertical="center"/>
    </xf>
    <xf numFmtId="0" fontId="48" fillId="0" borderId="0" xfId="14" applyFont="1" applyAlignment="1">
      <alignment horizontal="center" vertical="center"/>
    </xf>
    <xf numFmtId="3" fontId="46" fillId="0" borderId="0" xfId="14" applyNumberFormat="1" applyFont="1"/>
    <xf numFmtId="0" fontId="48" fillId="0" borderId="18" xfId="14" applyFont="1" applyBorder="1" applyAlignment="1">
      <alignment horizontal="center" vertical="center"/>
    </xf>
    <xf numFmtId="0" fontId="48" fillId="0" borderId="1" xfId="14" applyFont="1" applyBorder="1" applyAlignment="1">
      <alignment horizontal="center" vertical="center"/>
    </xf>
    <xf numFmtId="3" fontId="46" fillId="2" borderId="0" xfId="14" applyNumberFormat="1" applyFont="1" applyFill="1"/>
    <xf numFmtId="3" fontId="48" fillId="0" borderId="0" xfId="14" applyNumberFormat="1" applyFont="1"/>
    <xf numFmtId="0" fontId="52" fillId="2" borderId="1" xfId="0" applyFont="1" applyFill="1" applyBorder="1"/>
    <xf numFmtId="0" fontId="52" fillId="2" borderId="2" xfId="0" applyFont="1" applyFill="1" applyBorder="1"/>
    <xf numFmtId="0" fontId="12" fillId="2" borderId="13" xfId="0" applyFont="1" applyFill="1" applyBorder="1"/>
    <xf numFmtId="3" fontId="16" fillId="0" borderId="4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right"/>
    </xf>
    <xf numFmtId="0" fontId="27" fillId="0" borderId="1" xfId="0" applyFont="1" applyBorder="1"/>
    <xf numFmtId="3" fontId="27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3" fontId="12" fillId="0" borderId="13" xfId="0" applyNumberFormat="1" applyFont="1" applyBorder="1" applyAlignment="1">
      <alignment horizontal="right"/>
    </xf>
    <xf numFmtId="0" fontId="20" fillId="0" borderId="4" xfId="0" applyFont="1" applyBorder="1"/>
    <xf numFmtId="0" fontId="17" fillId="2" borderId="3" xfId="0" applyFont="1" applyFill="1" applyBorder="1"/>
    <xf numFmtId="3" fontId="22" fillId="0" borderId="0" xfId="0" applyNumberFormat="1" applyFont="1" applyAlignment="1">
      <alignment horizontal="right"/>
    </xf>
    <xf numFmtId="1" fontId="16" fillId="0" borderId="10" xfId="0" quotePrefix="1" applyNumberFormat="1" applyFont="1" applyBorder="1" applyAlignment="1">
      <alignment horizontal="center"/>
    </xf>
    <xf numFmtId="1" fontId="20" fillId="0" borderId="4" xfId="0" applyNumberFormat="1" applyFont="1" applyBorder="1"/>
    <xf numFmtId="3" fontId="20" fillId="0" borderId="11" xfId="0" applyNumberFormat="1" applyFont="1" applyBorder="1" applyAlignment="1">
      <alignment horizontal="center"/>
    </xf>
    <xf numFmtId="0" fontId="17" fillId="0" borderId="5" xfId="0" applyFont="1" applyBorder="1"/>
    <xf numFmtId="0" fontId="47" fillId="0" borderId="11" xfId="11" applyFont="1" applyBorder="1" applyAlignment="1">
      <alignment wrapText="1"/>
    </xf>
    <xf numFmtId="0" fontId="46" fillId="0" borderId="19" xfId="15" applyFont="1" applyBorder="1" applyAlignment="1">
      <alignment horizontal="left" vertical="center" wrapText="1"/>
    </xf>
    <xf numFmtId="0" fontId="46" fillId="0" borderId="4" xfId="15" applyFont="1" applyBorder="1" applyAlignment="1">
      <alignment wrapText="1"/>
    </xf>
    <xf numFmtId="0" fontId="46" fillId="0" borderId="19" xfId="15" applyFont="1" applyBorder="1"/>
    <xf numFmtId="0" fontId="46" fillId="0" borderId="4" xfId="15" applyFont="1" applyBorder="1"/>
    <xf numFmtId="0" fontId="46" fillId="0" borderId="8" xfId="15" applyFont="1" applyBorder="1" applyAlignment="1">
      <alignment wrapText="1"/>
    </xf>
    <xf numFmtId="0" fontId="46" fillId="0" borderId="10" xfId="15" applyFont="1" applyBorder="1"/>
    <xf numFmtId="0" fontId="46" fillId="0" borderId="2" xfId="15" applyFont="1" applyBorder="1" applyAlignment="1">
      <alignment horizontal="left" vertical="center" wrapText="1"/>
    </xf>
    <xf numFmtId="0" fontId="46" fillId="0" borderId="5" xfId="15" applyFont="1" applyBorder="1"/>
    <xf numFmtId="0" fontId="16" fillId="0" borderId="19" xfId="0" applyFont="1" applyBorder="1"/>
    <xf numFmtId="0" fontId="20" fillId="0" borderId="19" xfId="0" applyFont="1" applyBorder="1"/>
    <xf numFmtId="0" fontId="0" fillId="0" borderId="8" xfId="0" applyBorder="1" applyAlignment="1">
      <alignment vertical="center"/>
    </xf>
    <xf numFmtId="3" fontId="0" fillId="0" borderId="11" xfId="0" applyNumberFormat="1" applyBorder="1"/>
    <xf numFmtId="3" fontId="27" fillId="0" borderId="4" xfId="0" applyNumberFormat="1" applyFont="1" applyBorder="1"/>
    <xf numFmtId="0" fontId="27" fillId="0" borderId="4" xfId="0" applyFont="1" applyBorder="1" applyAlignment="1">
      <alignment horizontal="left"/>
    </xf>
    <xf numFmtId="0" fontId="27" fillId="0" borderId="4" xfId="0" applyFont="1" applyBorder="1" applyAlignment="1">
      <alignment horizontal="center"/>
    </xf>
    <xf numFmtId="3" fontId="27" fillId="0" borderId="1" xfId="0" applyNumberFormat="1" applyFont="1" applyBorder="1" applyAlignment="1">
      <alignment horizontal="right"/>
    </xf>
    <xf numFmtId="3" fontId="27" fillId="0" borderId="4" xfId="0" applyNumberFormat="1" applyFont="1" applyBorder="1" applyAlignment="1">
      <alignment horizontal="right"/>
    </xf>
    <xf numFmtId="0" fontId="38" fillId="0" borderId="4" xfId="0" applyFont="1" applyBorder="1"/>
    <xf numFmtId="0" fontId="38" fillId="0" borderId="0" xfId="0" applyFont="1"/>
    <xf numFmtId="3" fontId="17" fillId="0" borderId="11" xfId="0" applyNumberFormat="1" applyFont="1" applyBorder="1" applyAlignment="1">
      <alignment horizontal="right"/>
    </xf>
    <xf numFmtId="3" fontId="12" fillId="0" borderId="11" xfId="0" applyNumberFormat="1" applyFont="1" applyBorder="1"/>
    <xf numFmtId="3" fontId="12" fillId="0" borderId="4" xfId="0" applyNumberFormat="1" applyFont="1" applyBorder="1"/>
    <xf numFmtId="0" fontId="52" fillId="2" borderId="4" xfId="0" applyFont="1" applyFill="1" applyBorder="1"/>
    <xf numFmtId="0" fontId="52" fillId="0" borderId="4" xfId="0" applyFont="1" applyBorder="1"/>
    <xf numFmtId="0" fontId="52" fillId="2" borderId="19" xfId="0" applyFont="1" applyFill="1" applyBorder="1"/>
    <xf numFmtId="0" fontId="52" fillId="0" borderId="0" xfId="0" applyFont="1"/>
    <xf numFmtId="3" fontId="12" fillId="0" borderId="4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0" fontId="54" fillId="0" borderId="4" xfId="0" applyFont="1" applyBorder="1"/>
    <xf numFmtId="0" fontId="20" fillId="0" borderId="4" xfId="0" applyFont="1" applyBorder="1" applyAlignment="1">
      <alignment vertical="center" wrapText="1"/>
    </xf>
    <xf numFmtId="49" fontId="22" fillId="0" borderId="2" xfId="0" applyNumberFormat="1" applyFont="1" applyBorder="1" applyAlignment="1">
      <alignment horizontal="center"/>
    </xf>
    <xf numFmtId="3" fontId="20" fillId="2" borderId="2" xfId="0" applyNumberFormat="1" applyFont="1" applyFill="1" applyBorder="1"/>
    <xf numFmtId="49" fontId="26" fillId="0" borderId="9" xfId="0" applyNumberFormat="1" applyFont="1" applyBorder="1" applyAlignment="1">
      <alignment horizontal="center" vertical="center"/>
    </xf>
    <xf numFmtId="0" fontId="44" fillId="0" borderId="3" xfId="0" applyFont="1" applyBorder="1"/>
    <xf numFmtId="3" fontId="28" fillId="0" borderId="3" xfId="0" applyNumberFormat="1" applyFont="1" applyBorder="1"/>
    <xf numFmtId="0" fontId="12" fillId="0" borderId="0" xfId="0" applyFont="1" applyAlignment="1">
      <alignment horizontal="right"/>
    </xf>
    <xf numFmtId="0" fontId="16" fillId="2" borderId="3" xfId="0" applyFont="1" applyFill="1" applyBorder="1"/>
    <xf numFmtId="3" fontId="18" fillId="0" borderId="18" xfId="0" applyNumberFormat="1" applyFont="1" applyBorder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2" xfId="0" applyBorder="1"/>
    <xf numFmtId="0" fontId="0" fillId="0" borderId="4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5" fillId="0" borderId="3" xfId="15" applyFont="1" applyBorder="1" applyAlignment="1">
      <alignment horizontal="center" vertical="center" wrapText="1"/>
    </xf>
    <xf numFmtId="0" fontId="48" fillId="0" borderId="3" xfId="15" applyFont="1" applyBorder="1" applyAlignment="1">
      <alignment horizontal="center" vertical="center" wrapText="1"/>
    </xf>
    <xf numFmtId="0" fontId="45" fillId="0" borderId="0" xfId="15" applyFont="1" applyAlignment="1">
      <alignment horizontal="left" wrapText="1"/>
    </xf>
    <xf numFmtId="0" fontId="45" fillId="0" borderId="0" xfId="2" applyFont="1" applyAlignment="1">
      <alignment horizontal="center"/>
    </xf>
    <xf numFmtId="0" fontId="45" fillId="0" borderId="0" xfId="11" applyFont="1" applyAlignment="1">
      <alignment horizontal="center"/>
    </xf>
    <xf numFmtId="0" fontId="47" fillId="0" borderId="0" xfId="2" applyFont="1" applyAlignment="1">
      <alignment horizontal="center"/>
    </xf>
    <xf numFmtId="0" fontId="45" fillId="0" borderId="3" xfId="15" applyFont="1" applyBorder="1" applyAlignment="1">
      <alignment horizontal="left" vertical="center" wrapText="1"/>
    </xf>
    <xf numFmtId="0" fontId="45" fillId="0" borderId="1" xfId="15" applyFont="1" applyBorder="1" applyAlignment="1">
      <alignment horizontal="center" vertical="center" wrapText="1"/>
    </xf>
    <xf numFmtId="0" fontId="45" fillId="0" borderId="4" xfId="15" applyFont="1" applyBorder="1" applyAlignment="1">
      <alignment horizontal="center" vertical="center" wrapText="1"/>
    </xf>
    <xf numFmtId="0" fontId="45" fillId="0" borderId="2" xfId="15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/>
    <xf numFmtId="0" fontId="44" fillId="0" borderId="4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8" fillId="0" borderId="3" xfId="15" applyFont="1" applyBorder="1" applyAlignment="1">
      <alignment horizontal="center" vertical="center" wrapText="1"/>
    </xf>
    <xf numFmtId="0" fontId="49" fillId="0" borderId="3" xfId="15" applyFont="1" applyBorder="1" applyAlignment="1">
      <alignment horizontal="center" vertical="center" wrapText="1"/>
    </xf>
    <xf numFmtId="0" fontId="45" fillId="0" borderId="0" xfId="14" applyFont="1" applyAlignment="1">
      <alignment horizontal="left" wrapText="1"/>
    </xf>
    <xf numFmtId="0" fontId="45" fillId="0" borderId="3" xfId="14" applyFont="1" applyBorder="1" applyAlignment="1">
      <alignment horizontal="center" vertical="center" wrapText="1"/>
    </xf>
    <xf numFmtId="0" fontId="28" fillId="0" borderId="3" xfId="15" applyFont="1" applyBorder="1" applyAlignment="1">
      <alignment horizontal="center" vertical="center"/>
    </xf>
    <xf numFmtId="0" fontId="49" fillId="0" borderId="3" xfId="15" applyFont="1" applyBorder="1" applyAlignment="1">
      <alignment horizontal="center" vertical="center"/>
    </xf>
    <xf numFmtId="0" fontId="49" fillId="0" borderId="3" xfId="15" applyFont="1" applyBorder="1" applyAlignment="1">
      <alignment vertical="center"/>
    </xf>
    <xf numFmtId="0" fontId="22" fillId="0" borderId="10" xfId="2" applyFont="1" applyBorder="1"/>
    <xf numFmtId="0" fontId="0" fillId="0" borderId="8" xfId="0" applyBorder="1"/>
    <xf numFmtId="0" fontId="22" fillId="0" borderId="6" xfId="2" applyFont="1" applyBorder="1"/>
    <xf numFmtId="0" fontId="15" fillId="0" borderId="0" xfId="2" applyFont="1" applyAlignment="1">
      <alignment horizontal="center"/>
    </xf>
    <xf numFmtId="0" fontId="17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53" fillId="0" borderId="0" xfId="0" applyFont="1"/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</cellXfs>
  <cellStyles count="16">
    <cellStyle name="Normál" xfId="0" builtinId="0"/>
    <cellStyle name="Normál 2" xfId="4" xr:uid="{00000000-0005-0000-0000-000001000000}"/>
    <cellStyle name="Normál 3" xfId="5" xr:uid="{00000000-0005-0000-0000-000002000000}"/>
    <cellStyle name="Normál 4" xfId="6" xr:uid="{00000000-0005-0000-0000-000003000000}"/>
    <cellStyle name="Normál 4 2" xfId="7" xr:uid="{00000000-0005-0000-0000-000004000000}"/>
    <cellStyle name="Normál 4 3" xfId="8" xr:uid="{00000000-0005-0000-0000-000005000000}"/>
    <cellStyle name="Normál 4 3 2" xfId="9" xr:uid="{00000000-0005-0000-0000-000006000000}"/>
    <cellStyle name="Normál 4 3 3" xfId="10" xr:uid="{B7C54019-8E2A-4156-B7D7-84385E35F6DA}"/>
    <cellStyle name="Normál 4 3 3 2" xfId="13" xr:uid="{BC239D12-9F71-4500-AF2A-B5C7ADF96853}"/>
    <cellStyle name="Normál 4 3 3 3" xfId="15" xr:uid="{DCCB188E-5D55-4576-9E98-3773B7C524D4}"/>
    <cellStyle name="Normál 4 3 4" xfId="12" xr:uid="{4E24BC72-4529-4FF7-8C21-4F8D33936091}"/>
    <cellStyle name="Normál 4 3 5" xfId="14" xr:uid="{8EC4B042-F4E0-455B-990A-A5B01714A879}"/>
    <cellStyle name="Normál_9.mell. ktgvetéshez" xfId="1" xr:uid="{00000000-0005-0000-0000-000007000000}"/>
    <cellStyle name="Normál_Munka1" xfId="2" xr:uid="{00000000-0005-0000-0000-000008000000}"/>
    <cellStyle name="Normál_Munka2" xfId="11" xr:uid="{6BAC7C77-7B45-460D-B203-C3E4E04D71FE}"/>
    <cellStyle name="Százalék 2" xfId="3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view="pageBreakPreview" zoomScale="130" zoomScaleNormal="100" zoomScaleSheetLayoutView="130" workbookViewId="0">
      <selection activeCell="B24" sqref="B24"/>
    </sheetView>
  </sheetViews>
  <sheetFormatPr defaultRowHeight="12.75" x14ac:dyDescent="0.2"/>
  <cols>
    <col min="1" max="1" width="6.7109375" customWidth="1"/>
    <col min="2" max="2" width="53.5703125" customWidth="1"/>
    <col min="3" max="4" width="13.5703125" customWidth="1"/>
    <col min="5" max="5" width="12.7109375" customWidth="1"/>
    <col min="6" max="6" width="9.140625" bestFit="1" customWidth="1"/>
    <col min="7" max="7" width="31.7109375" customWidth="1"/>
    <col min="8" max="10" width="11.7109375" customWidth="1"/>
  </cols>
  <sheetData>
    <row r="1" spans="1:10" ht="15.75" x14ac:dyDescent="0.25">
      <c r="A1" s="4" t="s">
        <v>848</v>
      </c>
      <c r="B1" s="4"/>
      <c r="C1" s="4"/>
      <c r="D1" s="25"/>
      <c r="E1" s="25"/>
      <c r="F1" s="4"/>
      <c r="G1" s="4"/>
      <c r="H1" s="4"/>
      <c r="I1" s="25"/>
      <c r="J1" s="25"/>
    </row>
    <row r="2" spans="1:10" ht="15.75" x14ac:dyDescent="0.25">
      <c r="A2" s="4"/>
      <c r="B2" s="4"/>
      <c r="C2" s="4"/>
      <c r="D2" s="25"/>
      <c r="E2" s="25"/>
      <c r="F2" s="4"/>
      <c r="G2" s="4"/>
      <c r="H2" s="4"/>
      <c r="I2" s="25"/>
      <c r="J2" s="25"/>
    </row>
    <row r="3" spans="1:10" ht="15.75" x14ac:dyDescent="0.25">
      <c r="A3" s="644" t="s">
        <v>634</v>
      </c>
      <c r="B3" s="645"/>
      <c r="C3" s="645"/>
      <c r="D3" s="645"/>
      <c r="E3" s="20"/>
      <c r="F3" s="35"/>
      <c r="G3" s="4"/>
      <c r="H3" s="35"/>
      <c r="I3" s="28"/>
      <c r="J3" s="20"/>
    </row>
    <row r="4" spans="1:10" ht="15.75" x14ac:dyDescent="0.25">
      <c r="A4" s="644" t="s">
        <v>644</v>
      </c>
      <c r="B4" s="645"/>
      <c r="C4" s="645"/>
      <c r="D4" s="645"/>
      <c r="E4" s="5"/>
      <c r="F4" s="35"/>
      <c r="G4" s="35"/>
      <c r="H4" s="35"/>
      <c r="I4" s="20"/>
      <c r="J4" s="5"/>
    </row>
    <row r="5" spans="1:10" ht="15.75" x14ac:dyDescent="0.25">
      <c r="A5" s="644" t="s">
        <v>635</v>
      </c>
      <c r="B5" s="645"/>
      <c r="C5" s="645"/>
      <c r="D5" s="645"/>
      <c r="E5" s="5"/>
      <c r="F5" s="35"/>
      <c r="G5" s="35"/>
      <c r="H5" s="35"/>
      <c r="I5" s="6"/>
      <c r="J5" s="5"/>
    </row>
    <row r="6" spans="1:10" ht="14.25" customHeight="1" x14ac:dyDescent="0.25">
      <c r="A6" s="35"/>
      <c r="B6" s="35"/>
      <c r="C6" s="35"/>
      <c r="D6" s="6"/>
      <c r="E6" s="5"/>
      <c r="F6" s="35"/>
      <c r="G6" s="35"/>
      <c r="H6" s="35"/>
      <c r="I6" s="6"/>
      <c r="J6" s="5"/>
    </row>
    <row r="7" spans="1:10" ht="13.5" hidden="1" customHeight="1" x14ac:dyDescent="0.25">
      <c r="A7" s="4" t="s">
        <v>0</v>
      </c>
      <c r="B7" s="4"/>
      <c r="C7" s="5" t="s">
        <v>1</v>
      </c>
      <c r="D7" s="5"/>
      <c r="E7" s="5"/>
      <c r="F7" s="4"/>
      <c r="G7" s="4"/>
      <c r="H7" s="4"/>
      <c r="I7" s="5"/>
      <c r="J7" s="5"/>
    </row>
    <row r="8" spans="1:10" ht="14.1" customHeight="1" x14ac:dyDescent="0.2">
      <c r="A8" s="7" t="s">
        <v>2</v>
      </c>
      <c r="B8" s="16" t="s">
        <v>3</v>
      </c>
      <c r="C8" s="646" t="s">
        <v>41</v>
      </c>
      <c r="D8" s="646" t="s">
        <v>577</v>
      </c>
      <c r="E8" s="646" t="s">
        <v>645</v>
      </c>
      <c r="F8" s="20"/>
      <c r="G8" s="20"/>
      <c r="H8" s="20"/>
    </row>
    <row r="9" spans="1:10" ht="28.5" customHeight="1" x14ac:dyDescent="0.2">
      <c r="A9" s="19" t="s">
        <v>5</v>
      </c>
      <c r="B9" s="20"/>
      <c r="C9" s="647"/>
      <c r="D9" s="647"/>
      <c r="E9" s="647"/>
      <c r="F9" s="20"/>
      <c r="G9" s="20"/>
      <c r="H9" s="20"/>
    </row>
    <row r="10" spans="1:10" s="199" customFormat="1" ht="18" customHeight="1" x14ac:dyDescent="0.2">
      <c r="A10" s="7" t="s">
        <v>51</v>
      </c>
      <c r="B10" s="13" t="s">
        <v>141</v>
      </c>
      <c r="C10" s="90">
        <f>SUM(C11:C12)</f>
        <v>1578004</v>
      </c>
      <c r="D10" s="90">
        <f>SUM(D11:D12)</f>
        <v>1625399</v>
      </c>
      <c r="E10" s="90">
        <f>SUM(E11:E12)</f>
        <v>1696698</v>
      </c>
      <c r="F10" s="5"/>
      <c r="G10" s="5"/>
      <c r="H10" s="5"/>
    </row>
    <row r="11" spans="1:10" s="199" customFormat="1" ht="18" customHeight="1" x14ac:dyDescent="0.2">
      <c r="A11" s="19"/>
      <c r="B11" s="30" t="s">
        <v>162</v>
      </c>
      <c r="C11" s="127">
        <v>1578004</v>
      </c>
      <c r="D11" s="127">
        <v>1625399</v>
      </c>
      <c r="E11" s="127">
        <v>1696698</v>
      </c>
      <c r="F11" s="5"/>
      <c r="G11" s="5"/>
      <c r="H11" s="5"/>
    </row>
    <row r="12" spans="1:10" s="199" customFormat="1" ht="18" customHeight="1" x14ac:dyDescent="0.2">
      <c r="A12" s="24"/>
      <c r="B12" s="27" t="s">
        <v>164</v>
      </c>
      <c r="C12" s="93">
        <v>0</v>
      </c>
      <c r="D12" s="93">
        <v>0</v>
      </c>
      <c r="E12" s="93">
        <v>0</v>
      </c>
      <c r="F12" s="5"/>
      <c r="G12" s="5"/>
      <c r="H12" s="5"/>
    </row>
    <row r="13" spans="1:10" s="197" customFormat="1" ht="18" customHeight="1" x14ac:dyDescent="0.2">
      <c r="A13" s="7" t="s">
        <v>142</v>
      </c>
      <c r="B13" s="13" t="s">
        <v>143</v>
      </c>
      <c r="C13" s="90">
        <f>SUM(C14:C15)</f>
        <v>0</v>
      </c>
      <c r="D13" s="90">
        <f>SUM(D14:D15)</f>
        <v>0</v>
      </c>
      <c r="E13" s="90">
        <f>SUM(E14:E15)</f>
        <v>61200</v>
      </c>
      <c r="F13" s="25"/>
      <c r="G13" s="25"/>
      <c r="H13" s="25"/>
    </row>
    <row r="14" spans="1:10" s="197" customFormat="1" ht="18" customHeight="1" x14ac:dyDescent="0.2">
      <c r="A14" s="19"/>
      <c r="B14" s="30" t="s">
        <v>162</v>
      </c>
      <c r="C14" s="127">
        <v>0</v>
      </c>
      <c r="D14" s="127">
        <v>0</v>
      </c>
      <c r="E14" s="127">
        <v>14965</v>
      </c>
      <c r="F14" s="25"/>
      <c r="G14" s="25"/>
      <c r="H14" s="25"/>
    </row>
    <row r="15" spans="1:10" s="197" customFormat="1" ht="18" customHeight="1" x14ac:dyDescent="0.2">
      <c r="A15" s="299"/>
      <c r="B15" s="27" t="s">
        <v>164</v>
      </c>
      <c r="C15" s="127">
        <v>0</v>
      </c>
      <c r="D15" s="127">
        <v>0</v>
      </c>
      <c r="E15" s="127">
        <v>46235</v>
      </c>
      <c r="F15" s="25"/>
      <c r="G15" s="25"/>
      <c r="H15" s="25"/>
    </row>
    <row r="16" spans="1:10" s="197" customFormat="1" ht="18" customHeight="1" x14ac:dyDescent="0.2">
      <c r="A16" s="23" t="s">
        <v>53</v>
      </c>
      <c r="B16" s="224" t="s">
        <v>130</v>
      </c>
      <c r="C16" s="90">
        <f>SUM(C17:C21)</f>
        <v>2927736</v>
      </c>
      <c r="D16" s="90">
        <f>SUM(D17:D21)</f>
        <v>2927736</v>
      </c>
      <c r="E16" s="90">
        <v>2939566</v>
      </c>
      <c r="F16" s="105">
        <f>SUM(E17:E21)</f>
        <v>2939566</v>
      </c>
      <c r="G16" s="25"/>
      <c r="H16" s="25"/>
    </row>
    <row r="17" spans="1:10" ht="18" customHeight="1" x14ac:dyDescent="0.2">
      <c r="A17" s="196"/>
      <c r="B17" s="30" t="s">
        <v>550</v>
      </c>
      <c r="C17" s="77">
        <v>285195</v>
      </c>
      <c r="D17" s="77">
        <v>285195</v>
      </c>
      <c r="E17" s="77">
        <v>321195</v>
      </c>
      <c r="F17" s="5"/>
      <c r="G17" s="5"/>
      <c r="H17" s="5"/>
    </row>
    <row r="18" spans="1:10" ht="18" customHeight="1" x14ac:dyDescent="0.2">
      <c r="A18" s="196"/>
      <c r="B18" s="30" t="s">
        <v>144</v>
      </c>
      <c r="C18" s="77">
        <v>2481675</v>
      </c>
      <c r="D18" s="77">
        <v>2481675</v>
      </c>
      <c r="E18" s="77">
        <v>2445075</v>
      </c>
      <c r="F18" s="5"/>
      <c r="G18" s="5"/>
      <c r="H18" s="5"/>
    </row>
    <row r="19" spans="1:10" ht="18" customHeight="1" x14ac:dyDescent="0.2">
      <c r="A19" s="196"/>
      <c r="B19" s="30" t="s">
        <v>204</v>
      </c>
      <c r="C19" s="77">
        <v>156088</v>
      </c>
      <c r="D19" s="77">
        <v>156088</v>
      </c>
      <c r="E19" s="77">
        <v>156088</v>
      </c>
      <c r="F19" s="5"/>
      <c r="G19" s="5"/>
      <c r="H19" s="5"/>
    </row>
    <row r="20" spans="1:10" ht="18" customHeight="1" x14ac:dyDescent="0.2">
      <c r="A20" s="196"/>
      <c r="B20" s="30" t="s">
        <v>205</v>
      </c>
      <c r="C20" s="77">
        <v>411</v>
      </c>
      <c r="D20" s="77">
        <v>411</v>
      </c>
      <c r="E20" s="77">
        <v>711</v>
      </c>
      <c r="F20" s="5"/>
      <c r="G20" s="5"/>
      <c r="H20" s="5"/>
    </row>
    <row r="21" spans="1:10" ht="18" customHeight="1" x14ac:dyDescent="0.2">
      <c r="A21" s="196"/>
      <c r="B21" s="27" t="s">
        <v>145</v>
      </c>
      <c r="C21" s="77">
        <v>4367</v>
      </c>
      <c r="D21" s="77">
        <v>4367</v>
      </c>
      <c r="E21" s="77">
        <v>16497</v>
      </c>
      <c r="F21" s="5"/>
      <c r="G21" s="5"/>
      <c r="H21" s="5"/>
    </row>
    <row r="22" spans="1:10" s="199" customFormat="1" ht="18" customHeight="1" x14ac:dyDescent="0.2">
      <c r="A22" s="17" t="s">
        <v>84</v>
      </c>
      <c r="B22" s="60" t="s">
        <v>146</v>
      </c>
      <c r="C22" s="80">
        <v>493868</v>
      </c>
      <c r="D22" s="80">
        <v>513867</v>
      </c>
      <c r="E22" s="80">
        <f>SUM('4.mell'!I61)</f>
        <v>565413</v>
      </c>
      <c r="F22" s="5"/>
      <c r="G22" s="5"/>
      <c r="H22" s="5"/>
    </row>
    <row r="23" spans="1:10" s="197" customFormat="1" ht="18" customHeight="1" x14ac:dyDescent="0.2">
      <c r="A23" s="17" t="s">
        <v>147</v>
      </c>
      <c r="B23" s="60" t="s">
        <v>148</v>
      </c>
      <c r="C23" s="80">
        <v>139801</v>
      </c>
      <c r="D23" s="80">
        <v>139801</v>
      </c>
      <c r="E23" s="80">
        <f>SUM('4.mell'!J61)</f>
        <v>140901</v>
      </c>
      <c r="F23" s="25"/>
      <c r="G23" s="25"/>
      <c r="H23" s="25"/>
    </row>
    <row r="24" spans="1:10" ht="18" customHeight="1" x14ac:dyDescent="0.2">
      <c r="A24" s="61" t="s">
        <v>149</v>
      </c>
      <c r="B24" s="181" t="s">
        <v>150</v>
      </c>
      <c r="C24" s="307">
        <v>123949</v>
      </c>
      <c r="D24" s="307">
        <v>108665</v>
      </c>
      <c r="E24" s="307">
        <f>SUM('4.mell'!K61)</f>
        <v>77972</v>
      </c>
      <c r="F24" s="5"/>
      <c r="G24" s="5"/>
      <c r="H24" s="5"/>
    </row>
    <row r="25" spans="1:10" ht="18" customHeight="1" x14ac:dyDescent="0.2">
      <c r="A25" s="61" t="s">
        <v>87</v>
      </c>
      <c r="B25" s="181" t="s">
        <v>151</v>
      </c>
      <c r="C25" s="307">
        <v>4000</v>
      </c>
      <c r="D25" s="307">
        <v>10</v>
      </c>
      <c r="E25" s="307">
        <f>SUM('4.mell'!L61)</f>
        <v>424</v>
      </c>
      <c r="F25" s="5"/>
      <c r="G25" s="5"/>
      <c r="H25" s="5"/>
    </row>
    <row r="26" spans="1:10" ht="18" customHeight="1" x14ac:dyDescent="0.2">
      <c r="A26" s="71" t="s">
        <v>152</v>
      </c>
      <c r="B26" s="43" t="s">
        <v>153</v>
      </c>
      <c r="C26" s="80">
        <v>1289124</v>
      </c>
      <c r="D26" s="80">
        <v>2224185</v>
      </c>
      <c r="E26" s="80">
        <f>SUM('4.mell'!M61)</f>
        <v>3424185</v>
      </c>
      <c r="F26" s="49"/>
      <c r="G26" s="49"/>
      <c r="H26" s="49"/>
    </row>
    <row r="27" spans="1:10" ht="21.75" customHeight="1" x14ac:dyDescent="0.2">
      <c r="A27" s="9"/>
      <c r="B27" s="203" t="s">
        <v>163</v>
      </c>
      <c r="C27" s="204">
        <f>SUM(C10,C16,C13,C22:C24,C25,C26)</f>
        <v>6556482</v>
      </c>
      <c r="D27" s="204">
        <f>SUM(D10,D16,D13,D22:D24,D25,D26)</f>
        <v>7539663</v>
      </c>
      <c r="E27" s="204">
        <f>SUM(E10+E13+E16+E22+E23+E24+E25+E26)</f>
        <v>8906359</v>
      </c>
      <c r="F27" s="32"/>
      <c r="G27" s="32"/>
      <c r="H27" s="32"/>
    </row>
    <row r="28" spans="1:10" ht="12.75" customHeight="1" x14ac:dyDescent="0.2">
      <c r="A28" s="20"/>
      <c r="B28" s="25"/>
      <c r="C28" s="25"/>
      <c r="D28" s="25"/>
      <c r="E28" s="25"/>
      <c r="F28" s="32"/>
      <c r="G28" s="32"/>
      <c r="H28" s="32"/>
      <c r="I28" s="32"/>
      <c r="J28" s="32"/>
    </row>
    <row r="29" spans="1:10" ht="15.75" x14ac:dyDescent="0.25">
      <c r="A29" s="4" t="s">
        <v>849</v>
      </c>
      <c r="B29" s="4"/>
      <c r="C29" s="4"/>
      <c r="D29" s="25"/>
      <c r="E29" s="25"/>
      <c r="F29" s="32"/>
      <c r="G29" s="32"/>
      <c r="H29" s="32"/>
      <c r="I29" s="32"/>
      <c r="J29" s="32"/>
    </row>
    <row r="30" spans="1:10" ht="15.75" x14ac:dyDescent="0.25">
      <c r="A30" s="6"/>
      <c r="B30" s="20"/>
      <c r="C30" s="20"/>
      <c r="D30" s="20"/>
      <c r="E30" s="20"/>
      <c r="F30" s="32"/>
      <c r="G30" s="32"/>
      <c r="H30" s="32"/>
      <c r="I30" s="32"/>
      <c r="J30" s="32"/>
    </row>
    <row r="31" spans="1:10" ht="15.75" x14ac:dyDescent="0.25">
      <c r="A31" s="644" t="s">
        <v>634</v>
      </c>
      <c r="B31" s="645"/>
      <c r="C31" s="645"/>
      <c r="D31" s="645"/>
      <c r="E31" s="20"/>
      <c r="F31" s="32"/>
      <c r="G31" s="32"/>
      <c r="H31" s="32"/>
      <c r="I31" s="32"/>
      <c r="J31" s="32"/>
    </row>
    <row r="32" spans="1:10" ht="15.75" x14ac:dyDescent="0.25">
      <c r="A32" s="644" t="s">
        <v>644</v>
      </c>
      <c r="B32" s="645"/>
      <c r="C32" s="645"/>
      <c r="D32" s="645"/>
      <c r="E32" s="5"/>
      <c r="F32" s="32"/>
      <c r="G32" s="32"/>
      <c r="H32" s="32"/>
      <c r="I32" s="32"/>
      <c r="J32" s="32"/>
    </row>
    <row r="33" spans="1:10" ht="15.75" x14ac:dyDescent="0.25">
      <c r="A33" s="644" t="s">
        <v>635</v>
      </c>
      <c r="B33" s="645"/>
      <c r="C33" s="645"/>
      <c r="D33" s="645"/>
      <c r="E33" s="5"/>
      <c r="F33" s="32"/>
      <c r="G33" s="32"/>
      <c r="H33" s="32"/>
      <c r="I33" s="32"/>
      <c r="J33" s="32"/>
    </row>
    <row r="34" spans="1:10" ht="15" customHeight="1" x14ac:dyDescent="0.2">
      <c r="A34" s="20"/>
      <c r="B34" s="20"/>
      <c r="C34" s="20"/>
      <c r="D34" s="20"/>
      <c r="E34" s="20"/>
      <c r="F34" s="32"/>
      <c r="G34" s="32"/>
      <c r="H34" s="32"/>
      <c r="I34" s="32"/>
      <c r="J34" s="32"/>
    </row>
    <row r="35" spans="1:10" ht="15" customHeight="1" x14ac:dyDescent="0.25">
      <c r="A35" s="4" t="s">
        <v>18</v>
      </c>
      <c r="B35" s="4"/>
      <c r="C35" s="5" t="s">
        <v>19</v>
      </c>
      <c r="D35" s="5"/>
      <c r="E35" s="5"/>
      <c r="F35" s="32"/>
      <c r="G35" s="32"/>
      <c r="H35" s="32"/>
      <c r="I35" s="32"/>
      <c r="J35" s="32"/>
    </row>
    <row r="36" spans="1:10" ht="18" customHeight="1" x14ac:dyDescent="0.2">
      <c r="A36" s="7" t="s">
        <v>2</v>
      </c>
      <c r="B36" s="7" t="s">
        <v>3</v>
      </c>
      <c r="C36" s="646" t="s">
        <v>41</v>
      </c>
      <c r="D36" s="646" t="s">
        <v>577</v>
      </c>
      <c r="E36" s="646" t="s">
        <v>645</v>
      </c>
      <c r="F36" s="32"/>
      <c r="G36" s="32"/>
      <c r="H36" s="32"/>
    </row>
    <row r="37" spans="1:10" ht="18" customHeight="1" x14ac:dyDescent="0.2">
      <c r="A37" s="19" t="s">
        <v>5</v>
      </c>
      <c r="B37" s="19"/>
      <c r="C37" s="647"/>
      <c r="D37" s="647"/>
      <c r="E37" s="647"/>
      <c r="F37" s="32"/>
      <c r="G37" s="32"/>
      <c r="H37" s="32"/>
    </row>
    <row r="38" spans="1:10" s="199" customFormat="1" ht="18" customHeight="1" x14ac:dyDescent="0.25">
      <c r="A38" s="23" t="s">
        <v>51</v>
      </c>
      <c r="B38" s="26" t="s">
        <v>66</v>
      </c>
      <c r="C38" s="109">
        <f>SUM('5.mell'!C56)</f>
        <v>1565605</v>
      </c>
      <c r="D38" s="109">
        <f>SUM('5.mell'!C57)</f>
        <v>1584885</v>
      </c>
      <c r="E38" s="109">
        <f>SUM('5.mell'!C58)</f>
        <v>1603003</v>
      </c>
      <c r="F38" s="3"/>
      <c r="G38" s="3"/>
      <c r="H38" s="3"/>
    </row>
    <row r="39" spans="1:10" s="197" customFormat="1" ht="18" customHeight="1" x14ac:dyDescent="0.25">
      <c r="A39" s="17" t="s">
        <v>52</v>
      </c>
      <c r="B39" s="60" t="s">
        <v>67</v>
      </c>
      <c r="C39" s="78">
        <f>SUM('5.mell'!D56)</f>
        <v>222256</v>
      </c>
      <c r="D39" s="78">
        <v>224576</v>
      </c>
      <c r="E39" s="78">
        <f>SUM('5.mell'!D58)</f>
        <v>222559</v>
      </c>
      <c r="F39" s="200"/>
      <c r="G39" s="200"/>
      <c r="H39" s="200"/>
    </row>
    <row r="40" spans="1:10" s="197" customFormat="1" ht="18" customHeight="1" x14ac:dyDescent="0.25">
      <c r="A40" s="17" t="s">
        <v>53</v>
      </c>
      <c r="B40" s="60" t="s">
        <v>88</v>
      </c>
      <c r="C40" s="78">
        <f>SUM('5.mell'!E56)</f>
        <v>1832800</v>
      </c>
      <c r="D40" s="78">
        <v>1891922</v>
      </c>
      <c r="E40" s="78">
        <f>SUM('5.mell'!E58)</f>
        <v>1962580</v>
      </c>
      <c r="F40" s="200"/>
      <c r="G40" s="200"/>
      <c r="H40" s="200"/>
    </row>
    <row r="41" spans="1:10" s="197" customFormat="1" ht="18" customHeight="1" x14ac:dyDescent="0.25">
      <c r="A41" s="17" t="s">
        <v>84</v>
      </c>
      <c r="B41" s="60" t="s">
        <v>154</v>
      </c>
      <c r="C41" s="78">
        <f>SUM('5.mell'!F56)</f>
        <v>22959</v>
      </c>
      <c r="D41" s="78">
        <f>SUM('5.mell'!F58)</f>
        <v>22959</v>
      </c>
      <c r="E41" s="78">
        <f>SUM('5.mell'!F58)</f>
        <v>22959</v>
      </c>
      <c r="F41" s="200"/>
      <c r="G41" s="200"/>
      <c r="H41" s="200"/>
    </row>
    <row r="42" spans="1:10" s="197" customFormat="1" ht="18" customHeight="1" x14ac:dyDescent="0.25">
      <c r="A42" s="23" t="s">
        <v>85</v>
      </c>
      <c r="B42" s="26" t="s">
        <v>155</v>
      </c>
      <c r="C42" s="90">
        <f>SUM(C43:C45)</f>
        <v>1298556</v>
      </c>
      <c r="D42" s="90">
        <f>SUM(D43:D45)</f>
        <v>2086606</v>
      </c>
      <c r="E42" s="90">
        <f>SUM('5.mell'!G58)</f>
        <v>1817118</v>
      </c>
      <c r="F42" s="200"/>
      <c r="G42" s="200"/>
      <c r="H42" s="200"/>
    </row>
    <row r="43" spans="1:10" s="199" customFormat="1" ht="18" customHeight="1" x14ac:dyDescent="0.25">
      <c r="A43" s="59"/>
      <c r="B43" s="30" t="s">
        <v>197</v>
      </c>
      <c r="C43" s="77">
        <v>386902</v>
      </c>
      <c r="D43" s="77">
        <v>440626</v>
      </c>
      <c r="E43" s="77">
        <f>E42-(E44+E45)</f>
        <v>446530</v>
      </c>
      <c r="F43" s="3"/>
      <c r="G43" s="3"/>
      <c r="H43" s="3"/>
    </row>
    <row r="44" spans="1:10" s="199" customFormat="1" ht="18" customHeight="1" x14ac:dyDescent="0.25">
      <c r="A44" s="59"/>
      <c r="B44" s="30" t="s">
        <v>276</v>
      </c>
      <c r="C44" s="77">
        <v>711670</v>
      </c>
      <c r="D44" s="77">
        <v>711670</v>
      </c>
      <c r="E44" s="77">
        <v>711670</v>
      </c>
      <c r="F44" s="3"/>
      <c r="G44" s="3"/>
      <c r="H44" s="3"/>
    </row>
    <row r="45" spans="1:10" ht="18" customHeight="1" x14ac:dyDescent="0.25">
      <c r="A45" s="205"/>
      <c r="B45" s="27" t="s">
        <v>156</v>
      </c>
      <c r="C45" s="94">
        <v>199984</v>
      </c>
      <c r="D45" s="94">
        <v>934310</v>
      </c>
      <c r="E45" s="94">
        <v>658918</v>
      </c>
      <c r="F45" s="3"/>
      <c r="G45" s="3"/>
      <c r="H45" s="3"/>
    </row>
    <row r="46" spans="1:10" s="197" customFormat="1" ht="18" customHeight="1" x14ac:dyDescent="0.25">
      <c r="A46" s="17" t="s">
        <v>86</v>
      </c>
      <c r="B46" s="60" t="s">
        <v>90</v>
      </c>
      <c r="C46" s="78">
        <f>SUM('5.mell'!H56)</f>
        <v>960076</v>
      </c>
      <c r="D46" s="78">
        <v>1000234</v>
      </c>
      <c r="E46" s="78">
        <f>SUM('5.mell'!H58)</f>
        <v>713761</v>
      </c>
      <c r="F46" s="200"/>
      <c r="G46" s="200"/>
      <c r="H46" s="200"/>
    </row>
    <row r="47" spans="1:10" s="199" customFormat="1" ht="18" customHeight="1" x14ac:dyDescent="0.25">
      <c r="A47" s="17" t="s">
        <v>157</v>
      </c>
      <c r="B47" s="60" t="s">
        <v>89</v>
      </c>
      <c r="C47" s="78">
        <f>SUM('5.mell'!I56)</f>
        <v>596737</v>
      </c>
      <c r="D47" s="78">
        <v>665537</v>
      </c>
      <c r="E47" s="78">
        <f>SUM('5.mell'!I58)</f>
        <v>667251</v>
      </c>
      <c r="F47" s="3"/>
      <c r="G47" s="3"/>
      <c r="H47" s="3"/>
    </row>
    <row r="48" spans="1:10" s="197" customFormat="1" ht="18" customHeight="1" x14ac:dyDescent="0.25">
      <c r="A48" s="17" t="s">
        <v>116</v>
      </c>
      <c r="B48" s="60" t="s">
        <v>158</v>
      </c>
      <c r="C48" s="78">
        <f>SUM('5.mell'!J56)</f>
        <v>4400</v>
      </c>
      <c r="D48" s="78">
        <v>4400</v>
      </c>
      <c r="E48" s="78">
        <f>SUM('5.mell'!J58)</f>
        <v>638584</v>
      </c>
      <c r="F48" s="200"/>
      <c r="G48" s="200"/>
      <c r="H48" s="200"/>
    </row>
    <row r="49" spans="1:10" s="197" customFormat="1" ht="18" customHeight="1" x14ac:dyDescent="0.25">
      <c r="A49" s="24" t="s">
        <v>159</v>
      </c>
      <c r="B49" s="31" t="s">
        <v>160</v>
      </c>
      <c r="C49" s="108">
        <f>SUM('5.mell'!K56)</f>
        <v>53093</v>
      </c>
      <c r="D49" s="108">
        <v>58544</v>
      </c>
      <c r="E49" s="108">
        <f>SUM('5.mell'!K58)</f>
        <v>1258544</v>
      </c>
      <c r="F49" s="200"/>
      <c r="G49" s="200"/>
      <c r="H49" s="200"/>
    </row>
    <row r="50" spans="1:10" ht="18" customHeight="1" x14ac:dyDescent="0.25">
      <c r="A50" s="201"/>
      <c r="B50" s="202" t="s">
        <v>20</v>
      </c>
      <c r="C50" s="223">
        <f>SUM(C38,C39,C40,C41,C42,C46,C47,C48,C49)</f>
        <v>6556482</v>
      </c>
      <c r="D50" s="223">
        <f>SUM(D38,D39,D40,D41,D42,D46,D47,D48,D49)</f>
        <v>7539663</v>
      </c>
      <c r="E50" s="223">
        <f>SUM(E38,E39,E40,E41,E42,E46,E47,E48,E49)</f>
        <v>8906359</v>
      </c>
      <c r="F50" s="3"/>
      <c r="G50" s="3"/>
      <c r="H50" s="3"/>
    </row>
    <row r="51" spans="1:10" ht="20.100000000000001" customHeight="1" x14ac:dyDescent="0.25">
      <c r="A51" s="3"/>
      <c r="B51" s="3"/>
      <c r="C51" s="3"/>
      <c r="D51" s="3"/>
      <c r="E51" s="3"/>
      <c r="G51" s="3"/>
      <c r="H51" s="3"/>
      <c r="I51" s="3"/>
      <c r="J51" s="3"/>
    </row>
    <row r="52" spans="1:10" ht="20.100000000000001" customHeight="1" x14ac:dyDescent="0.25">
      <c r="A52" s="5"/>
      <c r="B52" s="5" t="s">
        <v>161</v>
      </c>
      <c r="C52" s="5"/>
      <c r="D52" s="5"/>
      <c r="E52" s="5"/>
      <c r="G52" s="3"/>
      <c r="H52" s="3"/>
      <c r="I52" s="3"/>
      <c r="J52" s="3"/>
    </row>
    <row r="53" spans="1:10" ht="20.100000000000001" customHeight="1" x14ac:dyDescent="0.25">
      <c r="A53" s="5"/>
      <c r="B53" s="35"/>
      <c r="C53" s="51"/>
      <c r="D53" s="5"/>
      <c r="E53" s="5"/>
      <c r="G53" s="3"/>
      <c r="H53" s="3"/>
      <c r="I53" s="3"/>
      <c r="J53" s="3"/>
    </row>
    <row r="54" spans="1:10" ht="15" customHeight="1" x14ac:dyDescent="0.25">
      <c r="A54" s="5"/>
      <c r="B54" s="5" t="s">
        <v>21</v>
      </c>
      <c r="C54" s="96">
        <f>SUM(C27)</f>
        <v>6556482</v>
      </c>
      <c r="D54" s="5"/>
      <c r="E54" s="5"/>
      <c r="G54" s="3"/>
      <c r="H54" s="3"/>
      <c r="I54" s="3"/>
      <c r="J54" s="3"/>
    </row>
    <row r="55" spans="1:10" ht="15" customHeight="1" x14ac:dyDescent="0.25">
      <c r="A55" s="5"/>
      <c r="B55" s="5" t="s">
        <v>22</v>
      </c>
      <c r="C55" s="253">
        <f>SUM(C50)</f>
        <v>6556482</v>
      </c>
      <c r="D55" s="5"/>
      <c r="E55" s="105"/>
      <c r="G55" s="3"/>
      <c r="H55" s="3"/>
      <c r="I55" s="3"/>
      <c r="J55" s="3"/>
    </row>
    <row r="56" spans="1:10" ht="15" customHeight="1" x14ac:dyDescent="0.25">
      <c r="A56" s="5"/>
      <c r="B56" s="5" t="s">
        <v>23</v>
      </c>
      <c r="C56" s="96">
        <f>C54-C55</f>
        <v>0</v>
      </c>
      <c r="D56" s="5"/>
      <c r="E56" s="96"/>
      <c r="G56" s="3"/>
      <c r="H56" s="3"/>
      <c r="I56" s="3"/>
      <c r="J56" s="3"/>
    </row>
    <row r="57" spans="1:10" ht="15" customHeight="1" x14ac:dyDescent="0.25">
      <c r="A57" s="5"/>
      <c r="B57" s="5"/>
      <c r="C57" s="5"/>
      <c r="D57" s="5"/>
      <c r="E57" s="5"/>
      <c r="G57" s="3"/>
      <c r="H57" s="3"/>
      <c r="I57" s="3"/>
      <c r="J57" s="3"/>
    </row>
    <row r="58" spans="1:10" ht="15" customHeight="1" x14ac:dyDescent="0.25">
      <c r="A58" s="20"/>
      <c r="B58" s="5"/>
      <c r="C58" s="5"/>
      <c r="D58" s="49"/>
      <c r="E58" s="49"/>
      <c r="G58" s="3"/>
      <c r="H58" s="3"/>
      <c r="I58" s="3"/>
      <c r="J58" s="3"/>
    </row>
    <row r="59" spans="1:10" ht="15" customHeight="1" x14ac:dyDescent="0.25">
      <c r="A59" s="28"/>
      <c r="B59" s="5"/>
      <c r="C59" s="5"/>
      <c r="D59" s="5"/>
      <c r="E59" s="5"/>
      <c r="G59" s="3"/>
      <c r="H59" s="3"/>
      <c r="I59" s="3"/>
      <c r="J59" s="3"/>
    </row>
    <row r="60" spans="1:10" ht="15" customHeight="1" x14ac:dyDescent="0.25">
      <c r="A60" s="28"/>
      <c r="B60" s="5"/>
      <c r="C60" s="5"/>
      <c r="D60" s="5"/>
      <c r="E60" s="5"/>
      <c r="F60" s="3"/>
      <c r="G60" s="3"/>
      <c r="H60" s="3"/>
      <c r="I60" s="3"/>
      <c r="J60" s="3"/>
    </row>
    <row r="61" spans="1:10" ht="15" customHeight="1" x14ac:dyDescent="0.25">
      <c r="A61" s="20"/>
      <c r="B61" s="25"/>
      <c r="C61" s="25"/>
      <c r="D61" s="25"/>
      <c r="E61" s="25"/>
      <c r="F61" s="3"/>
      <c r="G61" s="3"/>
      <c r="H61" s="3"/>
      <c r="I61" s="3"/>
      <c r="J61" s="3"/>
    </row>
    <row r="62" spans="1:10" ht="15" customHeight="1" x14ac:dyDescent="0.25">
      <c r="A62" s="20"/>
      <c r="B62" s="25"/>
      <c r="C62" s="25"/>
      <c r="D62" s="25"/>
      <c r="E62" s="25"/>
      <c r="F62" s="3"/>
      <c r="G62" s="3"/>
      <c r="H62" s="3"/>
      <c r="I62" s="3"/>
      <c r="J62" s="3"/>
    </row>
    <row r="63" spans="1:10" ht="15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</row>
    <row r="65" spans="1:10" ht="15.75" x14ac:dyDescent="0.25">
      <c r="A65" s="5"/>
      <c r="B65" s="35"/>
      <c r="C65" s="51"/>
      <c r="D65" s="5"/>
      <c r="E65" s="5"/>
      <c r="F65" s="3"/>
      <c r="G65" s="3"/>
      <c r="H65" s="3"/>
      <c r="I65" s="3"/>
      <c r="J65" s="3"/>
    </row>
    <row r="66" spans="1:10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</row>
    <row r="67" spans="1:10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</row>
    <row r="68" spans="1:10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</row>
    <row r="69" spans="1:10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</row>
    <row r="70" spans="1:10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</row>
    <row r="71" spans="1:10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</row>
    <row r="72" spans="1:10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</row>
    <row r="73" spans="1:10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</row>
    <row r="74" spans="1:10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</row>
    <row r="75" spans="1:10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</row>
    <row r="76" spans="1:10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</row>
    <row r="77" spans="1:10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</row>
    <row r="78" spans="1:10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</row>
    <row r="79" spans="1:10" ht="15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5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5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5.7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7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7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7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</row>
  </sheetData>
  <mergeCells count="12">
    <mergeCell ref="E8:E9"/>
    <mergeCell ref="E36:E37"/>
    <mergeCell ref="C8:C9"/>
    <mergeCell ref="C36:C37"/>
    <mergeCell ref="D8:D9"/>
    <mergeCell ref="D36:D37"/>
    <mergeCell ref="A33:D33"/>
    <mergeCell ref="A3:D3"/>
    <mergeCell ref="A4:D4"/>
    <mergeCell ref="A5:D5"/>
    <mergeCell ref="A31:D31"/>
    <mergeCell ref="A32:D32"/>
  </mergeCells>
  <phoneticPr fontId="0" type="noConversion"/>
  <printOptions horizontalCentered="1"/>
  <pageMargins left="0.59055118110236227" right="0.59055118110236227" top="0.39370078740157483" bottom="0.39370078740157483" header="0.51181102362204722" footer="0.31496062992125984"/>
  <pageSetup paperSize="9" scale="92" orientation="portrait" r:id="rId1"/>
  <headerFooter alignWithMargins="0">
    <oddFooter>&amp;P. oldal</oddFooter>
  </headerFooter>
  <rowBreaks count="1" manualBreakCount="1">
    <brk id="2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97"/>
  <sheetViews>
    <sheetView view="pageBreakPreview" topLeftCell="A7" zoomScale="125" zoomScaleNormal="100" zoomScaleSheetLayoutView="125" workbookViewId="0">
      <pane ySplit="1545" topLeftCell="A5" activePane="bottomLeft"/>
      <selection activeCell="A7" sqref="A7:XFD7"/>
      <selection pane="bottomLeft" activeCell="G124" sqref="G124"/>
    </sheetView>
  </sheetViews>
  <sheetFormatPr defaultRowHeight="12.75" x14ac:dyDescent="0.2"/>
  <cols>
    <col min="1" max="1" width="42.42578125" customWidth="1"/>
    <col min="2" max="2" width="6.7109375" customWidth="1"/>
    <col min="3" max="3" width="9.140625" customWidth="1"/>
    <col min="4" max="4" width="9.7109375" style="321" customWidth="1"/>
    <col min="5" max="5" width="9.85546875" bestFit="1" customWidth="1"/>
    <col min="6" max="6" width="10.85546875" customWidth="1"/>
    <col min="7" max="8" width="9.7109375" customWidth="1"/>
    <col min="9" max="9" width="10.42578125" customWidth="1"/>
    <col min="10" max="10" width="10.5703125" customWidth="1"/>
    <col min="11" max="11" width="9.7109375" customWidth="1"/>
    <col min="12" max="12" width="11.140625" customWidth="1"/>
    <col min="13" max="13" width="10.28515625" customWidth="1"/>
    <col min="15" max="15" width="9.85546875" bestFit="1" customWidth="1"/>
  </cols>
  <sheetData>
    <row r="1" spans="1:16" ht="15.75" x14ac:dyDescent="0.25">
      <c r="A1" s="4" t="s">
        <v>873</v>
      </c>
      <c r="B1" s="4"/>
      <c r="C1" s="4"/>
      <c r="D1" s="4"/>
      <c r="E1" s="4"/>
      <c r="F1" s="4"/>
      <c r="G1" s="4"/>
      <c r="H1" s="4"/>
      <c r="I1" s="4"/>
      <c r="J1" s="4"/>
      <c r="K1" s="5"/>
      <c r="L1" s="5"/>
      <c r="M1" s="5"/>
    </row>
    <row r="2" spans="1:16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</row>
    <row r="3" spans="1:16" ht="15.75" x14ac:dyDescent="0.25">
      <c r="A3" s="644" t="s">
        <v>110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</row>
    <row r="4" spans="1:16" ht="15.75" x14ac:dyDescent="0.25">
      <c r="A4" s="644" t="s">
        <v>644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</row>
    <row r="5" spans="1:16" ht="15.75" x14ac:dyDescent="0.25">
      <c r="A5" s="644" t="s">
        <v>18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</row>
    <row r="6" spans="1:16" x14ac:dyDescent="0.2">
      <c r="A6" s="5"/>
      <c r="B6" s="5"/>
      <c r="C6" s="5"/>
      <c r="D6" s="25"/>
      <c r="E6" s="5"/>
      <c r="F6" s="5"/>
      <c r="G6" s="5"/>
      <c r="H6" s="5"/>
      <c r="I6" s="5"/>
      <c r="J6" s="5"/>
      <c r="K6" s="5" t="s">
        <v>26</v>
      </c>
      <c r="L6" s="5"/>
      <c r="M6" s="5"/>
    </row>
    <row r="7" spans="1:16" ht="12.75" customHeight="1" x14ac:dyDescent="0.2">
      <c r="A7" s="7"/>
      <c r="B7" s="7"/>
      <c r="C7" s="7"/>
      <c r="D7" s="646" t="s">
        <v>202</v>
      </c>
      <c r="E7" s="648" t="s">
        <v>33</v>
      </c>
      <c r="F7" s="678"/>
      <c r="G7" s="678"/>
      <c r="H7" s="678"/>
      <c r="I7" s="678"/>
      <c r="J7" s="648" t="s">
        <v>34</v>
      </c>
      <c r="K7" s="679"/>
      <c r="L7" s="680"/>
      <c r="M7" s="646" t="s">
        <v>160</v>
      </c>
    </row>
    <row r="8" spans="1:16" ht="12.75" customHeight="1" x14ac:dyDescent="0.2">
      <c r="A8" s="19" t="s">
        <v>32</v>
      </c>
      <c r="B8" s="19"/>
      <c r="C8" s="666" t="s">
        <v>335</v>
      </c>
      <c r="D8" s="685"/>
      <c r="E8" s="646" t="s">
        <v>66</v>
      </c>
      <c r="F8" s="646" t="s">
        <v>67</v>
      </c>
      <c r="G8" s="646" t="s">
        <v>88</v>
      </c>
      <c r="H8" s="654" t="s">
        <v>170</v>
      </c>
      <c r="I8" s="654" t="s">
        <v>155</v>
      </c>
      <c r="J8" s="646" t="s">
        <v>37</v>
      </c>
      <c r="K8" s="646" t="s">
        <v>36</v>
      </c>
      <c r="L8" s="650" t="s">
        <v>172</v>
      </c>
      <c r="M8" s="659"/>
    </row>
    <row r="9" spans="1:16" x14ac:dyDescent="0.2">
      <c r="A9" s="19" t="s">
        <v>35</v>
      </c>
      <c r="B9" s="19"/>
      <c r="C9" s="666"/>
      <c r="D9" s="685"/>
      <c r="E9" s="659"/>
      <c r="F9" s="659"/>
      <c r="G9" s="659"/>
      <c r="H9" s="681"/>
      <c r="I9" s="681"/>
      <c r="J9" s="659"/>
      <c r="K9" s="659"/>
      <c r="L9" s="683"/>
      <c r="M9" s="659"/>
    </row>
    <row r="10" spans="1:16" ht="23.25" customHeight="1" x14ac:dyDescent="0.2">
      <c r="A10" s="8"/>
      <c r="B10" s="8"/>
      <c r="C10" s="667"/>
      <c r="D10" s="686"/>
      <c r="E10" s="647"/>
      <c r="F10" s="647"/>
      <c r="G10" s="647"/>
      <c r="H10" s="682"/>
      <c r="I10" s="682"/>
      <c r="J10" s="647"/>
      <c r="K10" s="647"/>
      <c r="L10" s="652"/>
      <c r="M10" s="647"/>
    </row>
    <row r="11" spans="1:16" x14ac:dyDescent="0.2">
      <c r="A11" s="7" t="s">
        <v>6</v>
      </c>
      <c r="B11" s="16"/>
      <c r="C11" s="294"/>
      <c r="D11" s="18" t="s">
        <v>7</v>
      </c>
      <c r="E11" s="9" t="s">
        <v>8</v>
      </c>
      <c r="F11" s="18" t="s">
        <v>9</v>
      </c>
      <c r="G11" s="9" t="s">
        <v>10</v>
      </c>
      <c r="H11" s="18" t="s">
        <v>11</v>
      </c>
      <c r="I11" s="9" t="s">
        <v>12</v>
      </c>
      <c r="J11" s="17" t="s">
        <v>13</v>
      </c>
      <c r="K11" s="9" t="s">
        <v>14</v>
      </c>
      <c r="L11" s="18" t="s">
        <v>15</v>
      </c>
      <c r="M11" s="9" t="s">
        <v>16</v>
      </c>
      <c r="P11" s="444"/>
    </row>
    <row r="12" spans="1:16" x14ac:dyDescent="0.2">
      <c r="A12" s="13" t="s">
        <v>171</v>
      </c>
      <c r="B12" s="13"/>
      <c r="C12" s="13"/>
      <c r="D12" s="13"/>
      <c r="E12" s="97"/>
      <c r="F12" s="95"/>
      <c r="G12" s="99"/>
      <c r="H12" s="95"/>
      <c r="I12" s="99"/>
      <c r="J12" s="95"/>
      <c r="K12" s="98"/>
      <c r="L12" s="95"/>
      <c r="M12" s="95"/>
      <c r="N12" t="s">
        <v>206</v>
      </c>
      <c r="P12" s="183"/>
    </row>
    <row r="13" spans="1:16" x14ac:dyDescent="0.2">
      <c r="A13" s="11" t="s">
        <v>39</v>
      </c>
      <c r="B13" s="219" t="s">
        <v>139</v>
      </c>
      <c r="C13" s="366" t="s">
        <v>344</v>
      </c>
      <c r="D13" s="104">
        <f>SUM(E13:M13)</f>
        <v>50028</v>
      </c>
      <c r="E13" s="92">
        <v>41071</v>
      </c>
      <c r="F13" s="77">
        <v>2601</v>
      </c>
      <c r="G13" s="96">
        <v>5736</v>
      </c>
      <c r="H13" s="77"/>
      <c r="I13" s="96">
        <v>0</v>
      </c>
      <c r="J13" s="207">
        <v>620</v>
      </c>
      <c r="K13" s="110"/>
      <c r="L13" s="77"/>
      <c r="M13" s="77">
        <v>0</v>
      </c>
      <c r="N13" s="140">
        <f>SUM(E13:M13)</f>
        <v>50028</v>
      </c>
    </row>
    <row r="14" spans="1:16" x14ac:dyDescent="0.2">
      <c r="A14" s="11" t="s">
        <v>578</v>
      </c>
      <c r="B14" s="219"/>
      <c r="C14" s="366"/>
      <c r="D14" s="104">
        <f>SUM(E14:M14)</f>
        <v>50028</v>
      </c>
      <c r="E14" s="92">
        <v>41071</v>
      </c>
      <c r="F14" s="77">
        <v>2601</v>
      </c>
      <c r="G14" s="96">
        <v>5736</v>
      </c>
      <c r="H14" s="77"/>
      <c r="I14" s="96"/>
      <c r="J14" s="207">
        <v>620</v>
      </c>
      <c r="K14" s="110"/>
      <c r="L14" s="77"/>
      <c r="M14" s="77"/>
      <c r="N14" s="140">
        <f t="shared" ref="N14:N74" si="0">SUM(E14:M14)</f>
        <v>50028</v>
      </c>
    </row>
    <row r="15" spans="1:16" x14ac:dyDescent="0.2">
      <c r="A15" s="11" t="s">
        <v>716</v>
      </c>
      <c r="B15" s="219"/>
      <c r="C15" s="366"/>
      <c r="D15" s="104">
        <f>SUM(E15:M15)</f>
        <v>657</v>
      </c>
      <c r="E15" s="92"/>
      <c r="F15" s="77"/>
      <c r="G15" s="96">
        <v>657</v>
      </c>
      <c r="H15" s="77"/>
      <c r="I15" s="96"/>
      <c r="J15" s="207"/>
      <c r="K15" s="110"/>
      <c r="L15" s="77"/>
      <c r="M15" s="77"/>
      <c r="N15" s="140">
        <f t="shared" si="0"/>
        <v>657</v>
      </c>
    </row>
    <row r="16" spans="1:16" x14ac:dyDescent="0.2">
      <c r="A16" s="11" t="s">
        <v>830</v>
      </c>
      <c r="B16" s="219"/>
      <c r="C16" s="366"/>
      <c r="D16" s="104">
        <f t="shared" ref="D16:D17" si="1">SUM(E16:M16)</f>
        <v>951</v>
      </c>
      <c r="E16" s="92">
        <v>841</v>
      </c>
      <c r="F16" s="77">
        <v>110</v>
      </c>
      <c r="G16" s="96"/>
      <c r="H16" s="77"/>
      <c r="I16" s="96"/>
      <c r="J16" s="207"/>
      <c r="K16" s="110"/>
      <c r="L16" s="77"/>
      <c r="M16" s="77"/>
      <c r="N16" s="140">
        <f t="shared" si="0"/>
        <v>951</v>
      </c>
    </row>
    <row r="17" spans="1:14" x14ac:dyDescent="0.2">
      <c r="A17" s="11" t="s">
        <v>831</v>
      </c>
      <c r="B17" s="219"/>
      <c r="C17" s="366"/>
      <c r="D17" s="104">
        <f t="shared" si="1"/>
        <v>28</v>
      </c>
      <c r="E17" s="92">
        <v>25</v>
      </c>
      <c r="F17" s="77">
        <v>3</v>
      </c>
      <c r="G17" s="96"/>
      <c r="H17" s="77"/>
      <c r="I17" s="96"/>
      <c r="J17" s="207"/>
      <c r="K17" s="110"/>
      <c r="L17" s="77"/>
      <c r="M17" s="77"/>
      <c r="N17" s="140">
        <f t="shared" si="0"/>
        <v>28</v>
      </c>
    </row>
    <row r="18" spans="1:14" x14ac:dyDescent="0.2">
      <c r="A18" s="11" t="s">
        <v>776</v>
      </c>
      <c r="B18" s="219"/>
      <c r="C18" s="366"/>
      <c r="D18" s="104">
        <f>SUM(E18:M18)</f>
        <v>1500</v>
      </c>
      <c r="E18" s="92"/>
      <c r="F18" s="77"/>
      <c r="G18" s="96"/>
      <c r="H18" s="77"/>
      <c r="I18" s="96"/>
      <c r="J18" s="207">
        <v>1500</v>
      </c>
      <c r="K18" s="110"/>
      <c r="L18" s="77"/>
      <c r="M18" s="77"/>
      <c r="N18" s="140">
        <f t="shared" si="0"/>
        <v>1500</v>
      </c>
    </row>
    <row r="19" spans="1:14" x14ac:dyDescent="0.2">
      <c r="A19" s="11" t="s">
        <v>626</v>
      </c>
      <c r="B19" s="219"/>
      <c r="C19" s="366"/>
      <c r="D19" s="104">
        <f>SUM(D15:D18)</f>
        <v>3136</v>
      </c>
      <c r="E19" s="104">
        <f t="shared" ref="E19:M19" si="2">SUM(E15:E18)</f>
        <v>866</v>
      </c>
      <c r="F19" s="104">
        <f t="shared" si="2"/>
        <v>113</v>
      </c>
      <c r="G19" s="104">
        <f t="shared" si="2"/>
        <v>657</v>
      </c>
      <c r="H19" s="104">
        <f t="shared" si="2"/>
        <v>0</v>
      </c>
      <c r="I19" s="104">
        <f t="shared" si="2"/>
        <v>0</v>
      </c>
      <c r="J19" s="104">
        <f t="shared" si="2"/>
        <v>1500</v>
      </c>
      <c r="K19" s="104">
        <f t="shared" si="2"/>
        <v>0</v>
      </c>
      <c r="L19" s="104">
        <f t="shared" si="2"/>
        <v>0</v>
      </c>
      <c r="M19" s="104">
        <f t="shared" si="2"/>
        <v>0</v>
      </c>
      <c r="N19" s="140">
        <f t="shared" si="0"/>
        <v>3136</v>
      </c>
    </row>
    <row r="20" spans="1:14" x14ac:dyDescent="0.2">
      <c r="A20" s="11" t="s">
        <v>655</v>
      </c>
      <c r="B20" s="218"/>
      <c r="C20" s="363"/>
      <c r="D20" s="104">
        <f>SUM(D14+D19)</f>
        <v>53164</v>
      </c>
      <c r="E20" s="108">
        <f t="shared" ref="E20:M20" si="3">SUM(E14+E19)</f>
        <v>41937</v>
      </c>
      <c r="F20" s="108">
        <f t="shared" si="3"/>
        <v>2714</v>
      </c>
      <c r="G20" s="108">
        <f t="shared" si="3"/>
        <v>6393</v>
      </c>
      <c r="H20" s="108">
        <f t="shared" si="3"/>
        <v>0</v>
      </c>
      <c r="I20" s="108">
        <f t="shared" si="3"/>
        <v>0</v>
      </c>
      <c r="J20" s="108">
        <f t="shared" si="3"/>
        <v>2120</v>
      </c>
      <c r="K20" s="108">
        <f t="shared" si="3"/>
        <v>0</v>
      </c>
      <c r="L20" s="108">
        <f t="shared" si="3"/>
        <v>0</v>
      </c>
      <c r="M20" s="108">
        <f t="shared" si="3"/>
        <v>0</v>
      </c>
      <c r="N20" s="140">
        <f t="shared" si="0"/>
        <v>53164</v>
      </c>
    </row>
    <row r="21" spans="1:14" x14ac:dyDescent="0.2">
      <c r="A21" s="13" t="s">
        <v>412</v>
      </c>
      <c r="B21" s="19"/>
      <c r="C21" s="352"/>
      <c r="D21" s="109"/>
      <c r="E21" s="92"/>
      <c r="F21" s="77"/>
      <c r="G21" s="96"/>
      <c r="H21" s="77"/>
      <c r="I21" s="96"/>
      <c r="J21" s="207"/>
      <c r="K21" s="110"/>
      <c r="L21" s="77"/>
      <c r="M21" s="77"/>
      <c r="N21" s="140">
        <f t="shared" si="0"/>
        <v>0</v>
      </c>
    </row>
    <row r="22" spans="1:14" x14ac:dyDescent="0.2">
      <c r="A22" s="11" t="s">
        <v>39</v>
      </c>
      <c r="B22" s="219" t="s">
        <v>137</v>
      </c>
      <c r="C22" s="366" t="s">
        <v>336</v>
      </c>
      <c r="D22" s="104">
        <f t="shared" ref="D22:D24" si="4">SUM(E22:M22)</f>
        <v>31494</v>
      </c>
      <c r="E22" s="92"/>
      <c r="F22" s="77"/>
      <c r="G22" s="96"/>
      <c r="H22" s="77"/>
      <c r="I22" s="96"/>
      <c r="J22" s="207">
        <v>31494</v>
      </c>
      <c r="K22" s="110"/>
      <c r="L22" s="77"/>
      <c r="M22" s="77"/>
      <c r="N22" s="140">
        <f t="shared" si="0"/>
        <v>31494</v>
      </c>
    </row>
    <row r="23" spans="1:14" x14ac:dyDescent="0.2">
      <c r="A23" s="11" t="s">
        <v>578</v>
      </c>
      <c r="B23" s="219"/>
      <c r="C23" s="366"/>
      <c r="D23" s="104">
        <f t="shared" si="4"/>
        <v>31494</v>
      </c>
      <c r="E23" s="92"/>
      <c r="F23" s="77"/>
      <c r="G23" s="96"/>
      <c r="H23" s="77"/>
      <c r="I23" s="96"/>
      <c r="J23" s="207">
        <v>31494</v>
      </c>
      <c r="K23" s="110"/>
      <c r="L23" s="77"/>
      <c r="M23" s="77"/>
      <c r="N23" s="140">
        <f t="shared" si="0"/>
        <v>31494</v>
      </c>
    </row>
    <row r="24" spans="1:14" x14ac:dyDescent="0.2">
      <c r="A24" s="11" t="s">
        <v>655</v>
      </c>
      <c r="B24" s="219"/>
      <c r="C24" s="366"/>
      <c r="D24" s="104">
        <f t="shared" si="4"/>
        <v>31494</v>
      </c>
      <c r="E24" s="92"/>
      <c r="F24" s="77"/>
      <c r="G24" s="96"/>
      <c r="H24" s="77"/>
      <c r="I24" s="96"/>
      <c r="J24" s="207">
        <v>31494</v>
      </c>
      <c r="K24" s="110"/>
      <c r="L24" s="77"/>
      <c r="M24" s="77"/>
      <c r="N24" s="140">
        <f t="shared" si="0"/>
        <v>31494</v>
      </c>
    </row>
    <row r="25" spans="1:14" x14ac:dyDescent="0.2">
      <c r="A25" s="13" t="s">
        <v>413</v>
      </c>
      <c r="B25" s="7"/>
      <c r="C25" s="353"/>
      <c r="D25" s="13"/>
      <c r="E25" s="97"/>
      <c r="F25" s="95"/>
      <c r="G25" s="99"/>
      <c r="H25" s="95"/>
      <c r="I25" s="99"/>
      <c r="J25" s="95"/>
      <c r="K25" s="98"/>
      <c r="L25" s="95"/>
      <c r="M25" s="95"/>
      <c r="N25" s="140">
        <f t="shared" si="0"/>
        <v>0</v>
      </c>
    </row>
    <row r="26" spans="1:14" x14ac:dyDescent="0.2">
      <c r="A26" s="11" t="s">
        <v>39</v>
      </c>
      <c r="B26" s="219" t="s">
        <v>137</v>
      </c>
      <c r="C26" s="366" t="s">
        <v>337</v>
      </c>
      <c r="D26" s="104">
        <f>SUM(E26:M26)</f>
        <v>393794</v>
      </c>
      <c r="E26" s="92">
        <v>6212</v>
      </c>
      <c r="F26" s="77">
        <v>261</v>
      </c>
      <c r="G26" s="96">
        <v>164937</v>
      </c>
      <c r="H26" s="77"/>
      <c r="I26" s="96">
        <v>0</v>
      </c>
      <c r="J26" s="77">
        <v>68580</v>
      </c>
      <c r="K26" s="110">
        <v>153804</v>
      </c>
      <c r="L26" s="77">
        <v>0</v>
      </c>
      <c r="M26" s="77"/>
      <c r="N26" s="140">
        <f t="shared" si="0"/>
        <v>393794</v>
      </c>
    </row>
    <row r="27" spans="1:14" x14ac:dyDescent="0.2">
      <c r="A27" s="11" t="s">
        <v>581</v>
      </c>
      <c r="B27" s="219"/>
      <c r="C27" s="366"/>
      <c r="D27" s="104">
        <f t="shared" ref="D27:D31" si="5">SUM(E27:M27)</f>
        <v>380905</v>
      </c>
      <c r="E27" s="92">
        <v>3986</v>
      </c>
      <c r="F27" s="77">
        <v>0</v>
      </c>
      <c r="G27" s="96">
        <v>183735</v>
      </c>
      <c r="H27" s="77"/>
      <c r="I27" s="96"/>
      <c r="J27" s="77">
        <v>68580</v>
      </c>
      <c r="K27" s="110">
        <v>124604</v>
      </c>
      <c r="L27" s="77"/>
      <c r="M27" s="77"/>
      <c r="N27" s="140">
        <f t="shared" si="0"/>
        <v>380905</v>
      </c>
    </row>
    <row r="28" spans="1:14" x14ac:dyDescent="0.2">
      <c r="A28" s="507" t="s">
        <v>718</v>
      </c>
      <c r="B28" s="219"/>
      <c r="C28" s="366"/>
      <c r="D28" s="104">
        <f t="shared" si="5"/>
        <v>540</v>
      </c>
      <c r="E28" s="92"/>
      <c r="F28" s="77"/>
      <c r="G28" s="96"/>
      <c r="H28" s="77"/>
      <c r="I28" s="96">
        <v>540</v>
      </c>
      <c r="J28" s="77"/>
      <c r="K28" s="110"/>
      <c r="L28" s="77"/>
      <c r="M28" s="77"/>
      <c r="N28" s="140">
        <f t="shared" si="0"/>
        <v>540</v>
      </c>
    </row>
    <row r="29" spans="1:14" x14ac:dyDescent="0.2">
      <c r="A29" s="507" t="s">
        <v>721</v>
      </c>
      <c r="B29" s="219"/>
      <c r="C29" s="366"/>
      <c r="D29" s="104">
        <f t="shared" si="5"/>
        <v>2825</v>
      </c>
      <c r="E29" s="92">
        <v>2500</v>
      </c>
      <c r="F29" s="77">
        <v>325</v>
      </c>
      <c r="G29" s="96"/>
      <c r="H29" s="77"/>
      <c r="I29" s="96"/>
      <c r="J29" s="77"/>
      <c r="K29" s="110"/>
      <c r="L29" s="77"/>
      <c r="M29" s="77"/>
      <c r="N29" s="140">
        <f t="shared" si="0"/>
        <v>2825</v>
      </c>
    </row>
    <row r="30" spans="1:14" x14ac:dyDescent="0.2">
      <c r="A30" s="507" t="s">
        <v>772</v>
      </c>
      <c r="B30" s="219"/>
      <c r="C30" s="366"/>
      <c r="D30" s="104">
        <f t="shared" si="5"/>
        <v>24000</v>
      </c>
      <c r="E30" s="92"/>
      <c r="F30" s="77"/>
      <c r="G30" s="96"/>
      <c r="H30" s="77"/>
      <c r="I30" s="96"/>
      <c r="J30" s="77">
        <v>24000</v>
      </c>
      <c r="K30" s="110"/>
      <c r="L30" s="77"/>
      <c r="M30" s="77"/>
      <c r="N30" s="140">
        <f t="shared" si="0"/>
        <v>24000</v>
      </c>
    </row>
    <row r="31" spans="1:14" x14ac:dyDescent="0.2">
      <c r="A31" s="507" t="s">
        <v>773</v>
      </c>
      <c r="B31" s="219"/>
      <c r="C31" s="366"/>
      <c r="D31" s="104">
        <f t="shared" si="5"/>
        <v>10000</v>
      </c>
      <c r="E31" s="92"/>
      <c r="F31" s="77"/>
      <c r="G31" s="96"/>
      <c r="H31" s="77"/>
      <c r="I31" s="96"/>
      <c r="J31" s="77">
        <v>10000</v>
      </c>
      <c r="K31" s="110"/>
      <c r="L31" s="77"/>
      <c r="M31" s="77"/>
      <c r="N31" s="140">
        <f t="shared" si="0"/>
        <v>10000</v>
      </c>
    </row>
    <row r="32" spans="1:14" x14ac:dyDescent="0.2">
      <c r="A32" s="11" t="s">
        <v>622</v>
      </c>
      <c r="B32" s="219"/>
      <c r="C32" s="366"/>
      <c r="D32" s="104">
        <f t="shared" ref="D32:M32" si="6">SUM(D28:D31)</f>
        <v>37365</v>
      </c>
      <c r="E32" s="104">
        <f t="shared" si="6"/>
        <v>2500</v>
      </c>
      <c r="F32" s="104">
        <f t="shared" si="6"/>
        <v>325</v>
      </c>
      <c r="G32" s="104">
        <f t="shared" si="6"/>
        <v>0</v>
      </c>
      <c r="H32" s="104">
        <f t="shared" si="6"/>
        <v>0</v>
      </c>
      <c r="I32" s="104">
        <f t="shared" si="6"/>
        <v>540</v>
      </c>
      <c r="J32" s="104">
        <f t="shared" si="6"/>
        <v>34000</v>
      </c>
      <c r="K32" s="104">
        <f t="shared" si="6"/>
        <v>0</v>
      </c>
      <c r="L32" s="104">
        <f t="shared" si="6"/>
        <v>0</v>
      </c>
      <c r="M32" s="104">
        <f t="shared" si="6"/>
        <v>0</v>
      </c>
      <c r="N32" s="140">
        <f t="shared" si="0"/>
        <v>37365</v>
      </c>
    </row>
    <row r="33" spans="1:15" x14ac:dyDescent="0.2">
      <c r="A33" s="15" t="s">
        <v>655</v>
      </c>
      <c r="B33" s="218"/>
      <c r="C33" s="363"/>
      <c r="D33" s="108">
        <f t="shared" ref="D33:M33" si="7">SUM(D27+D32)</f>
        <v>418270</v>
      </c>
      <c r="E33" s="108">
        <f t="shared" si="7"/>
        <v>6486</v>
      </c>
      <c r="F33" s="108">
        <f t="shared" si="7"/>
        <v>325</v>
      </c>
      <c r="G33" s="108">
        <f t="shared" si="7"/>
        <v>183735</v>
      </c>
      <c r="H33" s="108">
        <f t="shared" si="7"/>
        <v>0</v>
      </c>
      <c r="I33" s="108">
        <f t="shared" si="7"/>
        <v>540</v>
      </c>
      <c r="J33" s="108">
        <f t="shared" si="7"/>
        <v>102580</v>
      </c>
      <c r="K33" s="108">
        <f t="shared" si="7"/>
        <v>124604</v>
      </c>
      <c r="L33" s="108">
        <f t="shared" si="7"/>
        <v>0</v>
      </c>
      <c r="M33" s="108">
        <f t="shared" si="7"/>
        <v>0</v>
      </c>
      <c r="N33" s="140">
        <f t="shared" si="0"/>
        <v>418270</v>
      </c>
    </row>
    <row r="34" spans="1:15" x14ac:dyDescent="0.2">
      <c r="A34" s="270" t="s">
        <v>414</v>
      </c>
      <c r="B34" s="272"/>
      <c r="C34" s="364"/>
      <c r="D34" s="22"/>
      <c r="E34" s="97"/>
      <c r="F34" s="95"/>
      <c r="G34" s="99"/>
      <c r="H34" s="95"/>
      <c r="I34" s="99"/>
      <c r="J34" s="95"/>
      <c r="K34" s="98"/>
      <c r="L34" s="95"/>
      <c r="M34" s="95"/>
      <c r="N34" s="140">
        <f t="shared" si="0"/>
        <v>0</v>
      </c>
    </row>
    <row r="35" spans="1:15" x14ac:dyDescent="0.2">
      <c r="A35" s="507" t="s">
        <v>39</v>
      </c>
      <c r="B35" s="508" t="s">
        <v>137</v>
      </c>
      <c r="C35" s="365" t="s">
        <v>338</v>
      </c>
      <c r="D35" s="402">
        <f>SUM(E35:M35)</f>
        <v>0</v>
      </c>
      <c r="E35" s="92">
        <v>0</v>
      </c>
      <c r="F35" s="77">
        <v>0</v>
      </c>
      <c r="G35" s="96">
        <v>0</v>
      </c>
      <c r="H35" s="77">
        <v>0</v>
      </c>
      <c r="I35" s="96">
        <v>0</v>
      </c>
      <c r="J35" s="77">
        <v>0</v>
      </c>
      <c r="K35" s="110">
        <v>0</v>
      </c>
      <c r="L35" s="77">
        <v>0</v>
      </c>
      <c r="M35" s="77">
        <v>0</v>
      </c>
      <c r="N35" s="140">
        <f t="shared" si="0"/>
        <v>0</v>
      </c>
    </row>
    <row r="36" spans="1:15" x14ac:dyDescent="0.2">
      <c r="A36" s="507" t="s">
        <v>578</v>
      </c>
      <c r="B36" s="508"/>
      <c r="C36" s="365"/>
      <c r="D36" s="402">
        <f>SUM(E36:M36)</f>
        <v>0</v>
      </c>
      <c r="E36" s="92"/>
      <c r="F36" s="77"/>
      <c r="G36" s="96"/>
      <c r="H36" s="77"/>
      <c r="I36" s="96"/>
      <c r="J36" s="77"/>
      <c r="K36" s="110"/>
      <c r="L36" s="77"/>
      <c r="M36" s="77"/>
      <c r="N36" s="140">
        <f t="shared" si="0"/>
        <v>0</v>
      </c>
    </row>
    <row r="37" spans="1:15" x14ac:dyDescent="0.2">
      <c r="A37" s="15" t="s">
        <v>653</v>
      </c>
      <c r="B37" s="508"/>
      <c r="C37" s="365"/>
      <c r="D37" s="402">
        <f>SUM(E37:M37)</f>
        <v>0</v>
      </c>
      <c r="E37" s="92"/>
      <c r="F37" s="77"/>
      <c r="G37" s="96"/>
      <c r="H37" s="77"/>
      <c r="I37" s="96"/>
      <c r="J37" s="77"/>
      <c r="K37" s="110"/>
      <c r="L37" s="77"/>
      <c r="M37" s="77"/>
      <c r="N37" s="140">
        <f t="shared" si="0"/>
        <v>0</v>
      </c>
    </row>
    <row r="38" spans="1:15" s="277" customFormat="1" x14ac:dyDescent="0.2">
      <c r="A38" s="270" t="s">
        <v>415</v>
      </c>
      <c r="B38" s="284"/>
      <c r="C38" s="353"/>
      <c r="D38" s="400"/>
      <c r="E38" s="274"/>
      <c r="F38" s="273"/>
      <c r="G38" s="275"/>
      <c r="H38" s="273"/>
      <c r="I38" s="275"/>
      <c r="J38" s="273"/>
      <c r="K38" s="276"/>
      <c r="L38" s="273"/>
      <c r="M38" s="273"/>
      <c r="N38" s="140">
        <f t="shared" si="0"/>
        <v>0</v>
      </c>
    </row>
    <row r="39" spans="1:15" s="277" customFormat="1" x14ac:dyDescent="0.2">
      <c r="A39" s="507" t="s">
        <v>39</v>
      </c>
      <c r="B39" s="508" t="s">
        <v>137</v>
      </c>
      <c r="C39" s="366" t="s">
        <v>339</v>
      </c>
      <c r="D39" s="402">
        <f>SUM(E39:M39)</f>
        <v>60441</v>
      </c>
      <c r="E39" s="281"/>
      <c r="F39" s="207"/>
      <c r="G39" s="285">
        <v>200</v>
      </c>
      <c r="H39" s="207"/>
      <c r="I39" s="285">
        <v>7148</v>
      </c>
      <c r="J39" s="207"/>
      <c r="K39" s="283"/>
      <c r="L39" s="207"/>
      <c r="M39" s="207">
        <v>53093</v>
      </c>
      <c r="N39" s="140">
        <f t="shared" si="0"/>
        <v>60441</v>
      </c>
      <c r="O39" s="277" t="s">
        <v>512</v>
      </c>
    </row>
    <row r="40" spans="1:15" s="277" customFormat="1" x14ac:dyDescent="0.2">
      <c r="A40" s="507" t="s">
        <v>682</v>
      </c>
      <c r="B40" s="508"/>
      <c r="C40" s="366"/>
      <c r="D40" s="402">
        <f>SUM(E40:M40)</f>
        <v>68016</v>
      </c>
      <c r="E40" s="281"/>
      <c r="F40" s="207"/>
      <c r="G40" s="285">
        <v>200</v>
      </c>
      <c r="H40" s="207"/>
      <c r="I40" s="285">
        <v>9272</v>
      </c>
      <c r="J40" s="207"/>
      <c r="K40" s="283"/>
      <c r="L40" s="207"/>
      <c r="M40" s="207">
        <v>58544</v>
      </c>
      <c r="N40" s="140">
        <f t="shared" si="0"/>
        <v>68016</v>
      </c>
    </row>
    <row r="41" spans="1:15" s="277" customFormat="1" x14ac:dyDescent="0.2">
      <c r="A41" s="11" t="s">
        <v>655</v>
      </c>
      <c r="B41" s="508"/>
      <c r="C41" s="363"/>
      <c r="D41" s="402">
        <f>SUM(E41:M41)</f>
        <v>68016</v>
      </c>
      <c r="E41" s="401"/>
      <c r="F41" s="401"/>
      <c r="G41" s="637">
        <v>200</v>
      </c>
      <c r="H41" s="637"/>
      <c r="I41" s="637">
        <v>9272</v>
      </c>
      <c r="J41" s="637"/>
      <c r="K41" s="637"/>
      <c r="L41" s="637"/>
      <c r="M41" s="637">
        <v>58544</v>
      </c>
      <c r="N41" s="140">
        <f t="shared" si="0"/>
        <v>68016</v>
      </c>
    </row>
    <row r="42" spans="1:15" s="277" customFormat="1" x14ac:dyDescent="0.2">
      <c r="A42" s="268" t="s">
        <v>416</v>
      </c>
      <c r="B42" s="284"/>
      <c r="C42" s="352"/>
      <c r="D42" s="268"/>
      <c r="E42" s="281"/>
      <c r="F42" s="207"/>
      <c r="G42" s="275"/>
      <c r="H42" s="273"/>
      <c r="I42" s="282"/>
      <c r="J42" s="273"/>
      <c r="K42" s="283"/>
      <c r="L42" s="207"/>
      <c r="M42" s="207"/>
      <c r="N42" s="140">
        <f t="shared" si="0"/>
        <v>0</v>
      </c>
    </row>
    <row r="43" spans="1:15" s="277" customFormat="1" x14ac:dyDescent="0.2">
      <c r="A43" s="507" t="s">
        <v>127</v>
      </c>
      <c r="B43" s="508" t="s">
        <v>137</v>
      </c>
      <c r="C43" s="366" t="s">
        <v>340</v>
      </c>
      <c r="D43" s="402">
        <f>SUM(E43:M43)</f>
        <v>711670</v>
      </c>
      <c r="E43" s="281"/>
      <c r="F43" s="207">
        <v>0</v>
      </c>
      <c r="G43" s="285">
        <v>0</v>
      </c>
      <c r="H43" s="207"/>
      <c r="I43" s="285">
        <v>711670</v>
      </c>
      <c r="J43" s="207">
        <v>0</v>
      </c>
      <c r="K43" s="283">
        <v>0</v>
      </c>
      <c r="L43" s="207">
        <v>0</v>
      </c>
      <c r="M43" s="207">
        <v>0</v>
      </c>
      <c r="N43" s="140">
        <f t="shared" si="0"/>
        <v>711670</v>
      </c>
    </row>
    <row r="44" spans="1:15" s="277" customFormat="1" x14ac:dyDescent="0.2">
      <c r="A44" s="11" t="s">
        <v>578</v>
      </c>
      <c r="B44" s="508"/>
      <c r="C44" s="366"/>
      <c r="D44" s="402">
        <f>SUM(E44:M44)</f>
        <v>711670</v>
      </c>
      <c r="E44" s="281"/>
      <c r="F44" s="207"/>
      <c r="G44" s="285"/>
      <c r="H44" s="207"/>
      <c r="I44" s="285">
        <v>711670</v>
      </c>
      <c r="J44" s="207"/>
      <c r="K44" s="283"/>
      <c r="L44" s="207"/>
      <c r="M44" s="207"/>
      <c r="N44" s="140">
        <f t="shared" si="0"/>
        <v>711670</v>
      </c>
    </row>
    <row r="45" spans="1:15" s="277" customFormat="1" x14ac:dyDescent="0.2">
      <c r="A45" s="11" t="s">
        <v>655</v>
      </c>
      <c r="B45" s="508"/>
      <c r="C45" s="366"/>
      <c r="D45" s="401">
        <f>SUM(E45:M45)</f>
        <v>711670</v>
      </c>
      <c r="E45" s="278"/>
      <c r="F45" s="259"/>
      <c r="G45" s="279"/>
      <c r="H45" s="259"/>
      <c r="I45" s="279">
        <v>711670</v>
      </c>
      <c r="J45" s="259"/>
      <c r="K45" s="280"/>
      <c r="L45" s="259"/>
      <c r="M45" s="259"/>
      <c r="N45" s="140">
        <f t="shared" si="0"/>
        <v>711670</v>
      </c>
    </row>
    <row r="46" spans="1:15" s="277" customFormat="1" x14ac:dyDescent="0.2">
      <c r="A46" s="13" t="s">
        <v>417</v>
      </c>
      <c r="B46" s="7"/>
      <c r="C46" s="353"/>
      <c r="D46" s="402"/>
      <c r="E46" s="281"/>
      <c r="F46" s="207"/>
      <c r="G46" s="285"/>
      <c r="H46" s="207"/>
      <c r="I46" s="285"/>
      <c r="J46" s="207"/>
      <c r="K46" s="283"/>
      <c r="L46" s="207"/>
      <c r="M46" s="207"/>
      <c r="N46" s="140">
        <f t="shared" si="0"/>
        <v>0</v>
      </c>
    </row>
    <row r="47" spans="1:15" s="277" customFormat="1" x14ac:dyDescent="0.2">
      <c r="A47" s="11" t="s">
        <v>134</v>
      </c>
      <c r="B47" s="219" t="s">
        <v>137</v>
      </c>
      <c r="C47" s="366" t="s">
        <v>341</v>
      </c>
      <c r="D47" s="402">
        <f>SUM(E47:M47)</f>
        <v>271754</v>
      </c>
      <c r="E47" s="281"/>
      <c r="F47" s="207"/>
      <c r="G47" s="285"/>
      <c r="H47" s="207"/>
      <c r="I47" s="285">
        <v>271754</v>
      </c>
      <c r="J47" s="207"/>
      <c r="K47" s="283"/>
      <c r="L47" s="207"/>
      <c r="M47" s="207"/>
      <c r="N47" s="140">
        <f t="shared" si="0"/>
        <v>271754</v>
      </c>
    </row>
    <row r="48" spans="1:15" s="277" customFormat="1" x14ac:dyDescent="0.2">
      <c r="A48" s="11" t="s">
        <v>578</v>
      </c>
      <c r="B48" s="219"/>
      <c r="C48" s="366"/>
      <c r="D48" s="402">
        <f>SUM(E48:M48)</f>
        <v>271754</v>
      </c>
      <c r="E48" s="281"/>
      <c r="F48" s="207"/>
      <c r="G48" s="285"/>
      <c r="H48" s="207"/>
      <c r="I48" s="285">
        <v>271754</v>
      </c>
      <c r="J48" s="207"/>
      <c r="K48" s="283"/>
      <c r="L48" s="207"/>
      <c r="M48" s="207"/>
      <c r="N48" s="140">
        <f t="shared" si="0"/>
        <v>271754</v>
      </c>
    </row>
    <row r="49" spans="1:14" s="277" customFormat="1" x14ac:dyDescent="0.2">
      <c r="A49" s="11" t="s">
        <v>756</v>
      </c>
      <c r="B49" s="219"/>
      <c r="C49" s="366"/>
      <c r="D49" s="402">
        <f>SUM(E49:M49)</f>
        <v>472</v>
      </c>
      <c r="E49" s="281"/>
      <c r="F49" s="207"/>
      <c r="G49" s="285"/>
      <c r="H49" s="207"/>
      <c r="I49" s="285"/>
      <c r="J49" s="207"/>
      <c r="K49" s="283"/>
      <c r="L49" s="207">
        <v>472</v>
      </c>
      <c r="M49" s="207"/>
      <c r="N49" s="140">
        <f t="shared" si="0"/>
        <v>472</v>
      </c>
    </row>
    <row r="50" spans="1:14" s="277" customFormat="1" x14ac:dyDescent="0.2">
      <c r="A50" s="11" t="s">
        <v>815</v>
      </c>
      <c r="B50" s="219"/>
      <c r="C50" s="366"/>
      <c r="D50" s="402">
        <f>SUM(E50:M50)</f>
        <v>2624</v>
      </c>
      <c r="E50" s="281"/>
      <c r="F50" s="207"/>
      <c r="G50" s="285"/>
      <c r="H50" s="207"/>
      <c r="I50" s="285">
        <v>2624</v>
      </c>
      <c r="J50" s="207"/>
      <c r="K50" s="283"/>
      <c r="L50" s="207"/>
      <c r="M50" s="207"/>
      <c r="N50" s="140">
        <f t="shared" si="0"/>
        <v>2624</v>
      </c>
    </row>
    <row r="51" spans="1:14" s="277" customFormat="1" x14ac:dyDescent="0.2">
      <c r="A51" s="11" t="s">
        <v>622</v>
      </c>
      <c r="B51" s="219"/>
      <c r="C51" s="366"/>
      <c r="D51" s="402">
        <f>SUM(D49+D50)</f>
        <v>3096</v>
      </c>
      <c r="E51" s="402">
        <f t="shared" ref="E51:M51" si="8">SUM(E49+E50)</f>
        <v>0</v>
      </c>
      <c r="F51" s="402">
        <f t="shared" si="8"/>
        <v>0</v>
      </c>
      <c r="G51" s="402">
        <f t="shared" si="8"/>
        <v>0</v>
      </c>
      <c r="H51" s="402">
        <f t="shared" si="8"/>
        <v>0</v>
      </c>
      <c r="I51" s="402">
        <f t="shared" si="8"/>
        <v>2624</v>
      </c>
      <c r="J51" s="402">
        <f t="shared" si="8"/>
        <v>0</v>
      </c>
      <c r="K51" s="402">
        <f t="shared" si="8"/>
        <v>0</v>
      </c>
      <c r="L51" s="402">
        <f t="shared" si="8"/>
        <v>472</v>
      </c>
      <c r="M51" s="402">
        <f t="shared" si="8"/>
        <v>0</v>
      </c>
      <c r="N51" s="140">
        <f t="shared" si="0"/>
        <v>3096</v>
      </c>
    </row>
    <row r="52" spans="1:14" s="277" customFormat="1" x14ac:dyDescent="0.2">
      <c r="A52" s="11" t="s">
        <v>655</v>
      </c>
      <c r="B52" s="219"/>
      <c r="C52" s="366"/>
      <c r="D52" s="402">
        <f>SUM(D51+D48)</f>
        <v>274850</v>
      </c>
      <c r="E52" s="402">
        <f t="shared" ref="E52:M52" si="9">SUM(E51+E48)</f>
        <v>0</v>
      </c>
      <c r="F52" s="402">
        <f t="shared" si="9"/>
        <v>0</v>
      </c>
      <c r="G52" s="402">
        <f t="shared" si="9"/>
        <v>0</v>
      </c>
      <c r="H52" s="402">
        <f t="shared" si="9"/>
        <v>0</v>
      </c>
      <c r="I52" s="402">
        <f t="shared" si="9"/>
        <v>274378</v>
      </c>
      <c r="J52" s="402">
        <f t="shared" si="9"/>
        <v>0</v>
      </c>
      <c r="K52" s="402">
        <f t="shared" si="9"/>
        <v>0</v>
      </c>
      <c r="L52" s="402">
        <f t="shared" si="9"/>
        <v>472</v>
      </c>
      <c r="M52" s="402">
        <f t="shared" si="9"/>
        <v>0</v>
      </c>
      <c r="N52" s="140">
        <f t="shared" si="0"/>
        <v>274850</v>
      </c>
    </row>
    <row r="53" spans="1:14" x14ac:dyDescent="0.2">
      <c r="A53" s="13" t="s">
        <v>418</v>
      </c>
      <c r="B53" s="7"/>
      <c r="C53" s="353"/>
      <c r="D53" s="13"/>
      <c r="E53" s="97"/>
      <c r="F53" s="95"/>
      <c r="G53" s="99"/>
      <c r="H53" s="95"/>
      <c r="I53" s="99"/>
      <c r="J53" s="95"/>
      <c r="K53" s="98"/>
      <c r="L53" s="95"/>
      <c r="M53" s="95"/>
      <c r="N53" s="140">
        <f t="shared" si="0"/>
        <v>0</v>
      </c>
    </row>
    <row r="54" spans="1:14" x14ac:dyDescent="0.2">
      <c r="A54" s="11" t="s">
        <v>127</v>
      </c>
      <c r="B54" s="219" t="s">
        <v>137</v>
      </c>
      <c r="C54" s="366" t="s">
        <v>342</v>
      </c>
      <c r="D54" s="104">
        <f>SUM(E54:M54)</f>
        <v>0</v>
      </c>
      <c r="E54" s="92"/>
      <c r="F54" s="77">
        <v>0</v>
      </c>
      <c r="G54" s="96">
        <v>0</v>
      </c>
      <c r="H54" s="77"/>
      <c r="I54" s="96">
        <v>0</v>
      </c>
      <c r="J54" s="77">
        <v>0</v>
      </c>
      <c r="K54" s="110"/>
      <c r="L54" s="77">
        <v>0</v>
      </c>
      <c r="M54" s="77">
        <v>0</v>
      </c>
      <c r="N54" s="140">
        <f t="shared" si="0"/>
        <v>0</v>
      </c>
    </row>
    <row r="55" spans="1:14" x14ac:dyDescent="0.2">
      <c r="A55" s="11" t="s">
        <v>578</v>
      </c>
      <c r="B55" s="219"/>
      <c r="C55" s="366"/>
      <c r="D55" s="104">
        <f t="shared" ref="D55:D56" si="10">SUM(E55:M55)</f>
        <v>0</v>
      </c>
      <c r="E55" s="92"/>
      <c r="F55" s="77"/>
      <c r="G55" s="96"/>
      <c r="H55" s="77"/>
      <c r="I55" s="96"/>
      <c r="J55" s="77"/>
      <c r="K55" s="110"/>
      <c r="L55" s="77"/>
      <c r="M55" s="77"/>
      <c r="N55" s="140">
        <f t="shared" si="0"/>
        <v>0</v>
      </c>
    </row>
    <row r="56" spans="1:14" x14ac:dyDescent="0.2">
      <c r="A56" s="11" t="s">
        <v>655</v>
      </c>
      <c r="B56" s="219"/>
      <c r="C56" s="366"/>
      <c r="D56" s="104">
        <f t="shared" si="10"/>
        <v>0</v>
      </c>
      <c r="E56" s="92"/>
      <c r="F56" s="77"/>
      <c r="G56" s="96"/>
      <c r="H56" s="77"/>
      <c r="I56" s="96"/>
      <c r="J56" s="77"/>
      <c r="K56" s="110"/>
      <c r="L56" s="77"/>
      <c r="M56" s="77"/>
      <c r="N56" s="140">
        <f t="shared" si="0"/>
        <v>0</v>
      </c>
    </row>
    <row r="57" spans="1:14" x14ac:dyDescent="0.2">
      <c r="A57" s="13" t="s">
        <v>419</v>
      </c>
      <c r="B57" s="7"/>
      <c r="C57" s="353"/>
      <c r="D57" s="13"/>
      <c r="E57" s="97"/>
      <c r="F57" s="95"/>
      <c r="G57" s="99"/>
      <c r="H57" s="95"/>
      <c r="I57" s="99"/>
      <c r="J57" s="95"/>
      <c r="K57" s="98"/>
      <c r="L57" s="95"/>
      <c r="M57" s="95"/>
      <c r="N57" s="140">
        <f t="shared" si="0"/>
        <v>0</v>
      </c>
    </row>
    <row r="58" spans="1:14" x14ac:dyDescent="0.2">
      <c r="A58" s="11" t="s">
        <v>39</v>
      </c>
      <c r="B58" s="219" t="s">
        <v>137</v>
      </c>
      <c r="C58" s="366" t="s">
        <v>343</v>
      </c>
      <c r="D58" s="104">
        <f>SUM(E58:M58)</f>
        <v>7000</v>
      </c>
      <c r="E58" s="92">
        <v>0</v>
      </c>
      <c r="F58" s="77">
        <v>0</v>
      </c>
      <c r="G58" s="96">
        <v>7000</v>
      </c>
      <c r="H58" s="77"/>
      <c r="I58" s="96">
        <v>0</v>
      </c>
      <c r="J58" s="77"/>
      <c r="K58" s="110"/>
      <c r="L58" s="77">
        <v>0</v>
      </c>
      <c r="M58" s="77"/>
      <c r="N58" s="140">
        <f t="shared" si="0"/>
        <v>7000</v>
      </c>
    </row>
    <row r="59" spans="1:14" x14ac:dyDescent="0.2">
      <c r="A59" s="11" t="s">
        <v>578</v>
      </c>
      <c r="B59" s="219"/>
      <c r="C59" s="366"/>
      <c r="D59" s="104">
        <f>SUM(E59:M59)</f>
        <v>7000</v>
      </c>
      <c r="E59" s="92"/>
      <c r="F59" s="77"/>
      <c r="G59" s="96">
        <v>7000</v>
      </c>
      <c r="H59" s="77"/>
      <c r="I59" s="96"/>
      <c r="J59" s="77"/>
      <c r="K59" s="110"/>
      <c r="L59" s="77"/>
      <c r="M59" s="77"/>
      <c r="N59" s="140">
        <f t="shared" si="0"/>
        <v>7000</v>
      </c>
    </row>
    <row r="60" spans="1:14" x14ac:dyDescent="0.2">
      <c r="A60" s="11" t="s">
        <v>655</v>
      </c>
      <c r="B60" s="219"/>
      <c r="C60" s="366"/>
      <c r="D60" s="104">
        <f>SUM(E60:M60)</f>
        <v>7000</v>
      </c>
      <c r="E60" s="92"/>
      <c r="F60" s="77"/>
      <c r="G60" s="96">
        <v>7000</v>
      </c>
      <c r="H60" s="77"/>
      <c r="I60" s="96"/>
      <c r="J60" s="77"/>
      <c r="K60" s="110"/>
      <c r="L60" s="77"/>
      <c r="M60" s="77"/>
      <c r="N60" s="140">
        <f t="shared" si="0"/>
        <v>7000</v>
      </c>
    </row>
    <row r="61" spans="1:14" s="148" customFormat="1" x14ac:dyDescent="0.2">
      <c r="A61" s="13" t="s">
        <v>420</v>
      </c>
      <c r="B61" s="7"/>
      <c r="C61" s="353"/>
      <c r="D61" s="13"/>
      <c r="E61" s="97"/>
      <c r="F61" s="95"/>
      <c r="G61" s="99" t="s">
        <v>196</v>
      </c>
      <c r="H61" s="95"/>
      <c r="I61" s="99"/>
      <c r="J61" s="95"/>
      <c r="K61" s="98"/>
      <c r="L61" s="95"/>
      <c r="M61" s="95"/>
      <c r="N61" s="140">
        <f t="shared" si="0"/>
        <v>0</v>
      </c>
    </row>
    <row r="62" spans="1:14" s="148" customFormat="1" x14ac:dyDescent="0.2">
      <c r="A62" s="11" t="s">
        <v>39</v>
      </c>
      <c r="B62" s="219" t="s">
        <v>137</v>
      </c>
      <c r="C62" s="366" t="s">
        <v>345</v>
      </c>
      <c r="D62" s="104">
        <f>SUM(E62:M62)</f>
        <v>63500</v>
      </c>
      <c r="E62" s="92"/>
      <c r="F62" s="77">
        <v>0</v>
      </c>
      <c r="G62" s="96">
        <v>0</v>
      </c>
      <c r="H62" s="77"/>
      <c r="I62" s="96">
        <v>0</v>
      </c>
      <c r="J62" s="77">
        <v>63500</v>
      </c>
      <c r="K62" s="110"/>
      <c r="L62" s="77"/>
      <c r="M62" s="77">
        <v>0</v>
      </c>
      <c r="N62" s="140">
        <f t="shared" si="0"/>
        <v>63500</v>
      </c>
    </row>
    <row r="63" spans="1:14" s="148" customFormat="1" x14ac:dyDescent="0.2">
      <c r="A63" s="11" t="s">
        <v>578</v>
      </c>
      <c r="B63" s="219"/>
      <c r="C63" s="366"/>
      <c r="D63" s="104">
        <f>SUM(E63:M63)</f>
        <v>63500</v>
      </c>
      <c r="E63" s="92"/>
      <c r="F63" s="77"/>
      <c r="G63" s="96"/>
      <c r="H63" s="77"/>
      <c r="I63" s="96"/>
      <c r="J63" s="77">
        <v>63500</v>
      </c>
      <c r="K63" s="110"/>
      <c r="L63" s="77"/>
      <c r="M63" s="77"/>
      <c r="N63" s="140">
        <f t="shared" si="0"/>
        <v>63500</v>
      </c>
    </row>
    <row r="64" spans="1:14" s="148" customFormat="1" x14ac:dyDescent="0.2">
      <c r="A64" s="11" t="s">
        <v>655</v>
      </c>
      <c r="B64" s="219"/>
      <c r="C64" s="366"/>
      <c r="D64" s="104">
        <f>SUM(E64:M64)</f>
        <v>63500</v>
      </c>
      <c r="E64" s="104"/>
      <c r="F64" s="104"/>
      <c r="G64" s="104"/>
      <c r="H64" s="104"/>
      <c r="I64" s="104"/>
      <c r="J64" s="104">
        <v>63500</v>
      </c>
      <c r="K64" s="104"/>
      <c r="L64" s="104"/>
      <c r="M64" s="104"/>
      <c r="N64" s="140">
        <f t="shared" si="0"/>
        <v>63500</v>
      </c>
    </row>
    <row r="65" spans="1:14" s="148" customFormat="1" x14ac:dyDescent="0.2">
      <c r="A65" s="13" t="s">
        <v>421</v>
      </c>
      <c r="B65" s="7"/>
      <c r="C65" s="353"/>
      <c r="D65" s="13"/>
      <c r="E65" s="97"/>
      <c r="F65" s="95"/>
      <c r="G65" s="99"/>
      <c r="H65" s="95"/>
      <c r="I65" s="99"/>
      <c r="J65" s="95"/>
      <c r="K65" s="98"/>
      <c r="L65" s="95"/>
      <c r="M65" s="95"/>
      <c r="N65" s="140">
        <f t="shared" si="0"/>
        <v>0</v>
      </c>
    </row>
    <row r="66" spans="1:14" s="148" customFormat="1" x14ac:dyDescent="0.2">
      <c r="A66" s="11" t="s">
        <v>39</v>
      </c>
      <c r="B66" s="219" t="s">
        <v>137</v>
      </c>
      <c r="C66" s="366" t="s">
        <v>346</v>
      </c>
      <c r="D66" s="104">
        <f>SUM(E66:M66)</f>
        <v>5600</v>
      </c>
      <c r="E66" s="92"/>
      <c r="F66" s="77">
        <v>0</v>
      </c>
      <c r="G66" s="96">
        <v>5600</v>
      </c>
      <c r="H66" s="77"/>
      <c r="I66" s="96">
        <v>0</v>
      </c>
      <c r="J66" s="77">
        <v>0</v>
      </c>
      <c r="K66" s="110">
        <v>0</v>
      </c>
      <c r="L66" s="77">
        <v>0</v>
      </c>
      <c r="M66" s="77">
        <v>0</v>
      </c>
      <c r="N66" s="140">
        <f t="shared" si="0"/>
        <v>5600</v>
      </c>
    </row>
    <row r="67" spans="1:14" s="148" customFormat="1" x14ac:dyDescent="0.2">
      <c r="A67" s="11" t="s">
        <v>578</v>
      </c>
      <c r="B67" s="219"/>
      <c r="C67" s="366"/>
      <c r="D67" s="104">
        <f>SUM(E67:M67)</f>
        <v>5600</v>
      </c>
      <c r="E67" s="96"/>
      <c r="F67" s="77"/>
      <c r="G67" s="96">
        <v>5600</v>
      </c>
      <c r="H67" s="77"/>
      <c r="I67" s="96"/>
      <c r="J67" s="77"/>
      <c r="K67" s="110"/>
      <c r="L67" s="77"/>
      <c r="M67" s="77"/>
      <c r="N67" s="140">
        <f t="shared" si="0"/>
        <v>5600</v>
      </c>
    </row>
    <row r="68" spans="1:14" s="148" customFormat="1" x14ac:dyDescent="0.2">
      <c r="A68" s="11" t="s">
        <v>655</v>
      </c>
      <c r="B68" s="219"/>
      <c r="C68" s="366"/>
      <c r="D68" s="108">
        <f>SUM(E68:M68)</f>
        <v>5600</v>
      </c>
      <c r="E68" s="101"/>
      <c r="F68" s="94"/>
      <c r="G68" s="101">
        <v>5600</v>
      </c>
      <c r="H68" s="94"/>
      <c r="I68" s="101"/>
      <c r="J68" s="94"/>
      <c r="K68" s="100"/>
      <c r="L68" s="94"/>
      <c r="M68" s="94"/>
      <c r="N68" s="140">
        <f t="shared" si="0"/>
        <v>5600</v>
      </c>
    </row>
    <row r="69" spans="1:14" x14ac:dyDescent="0.2">
      <c r="A69" s="13" t="s">
        <v>422</v>
      </c>
      <c r="B69" s="7"/>
      <c r="C69" s="353"/>
      <c r="D69" s="13"/>
      <c r="E69" s="96"/>
      <c r="F69" s="77"/>
      <c r="G69" s="96"/>
      <c r="H69" s="77"/>
      <c r="I69" s="96"/>
      <c r="J69" s="77"/>
      <c r="K69" s="110"/>
      <c r="L69" s="77"/>
      <c r="M69" s="77"/>
      <c r="N69" s="140">
        <f t="shared" si="0"/>
        <v>0</v>
      </c>
    </row>
    <row r="70" spans="1:14" x14ac:dyDescent="0.2">
      <c r="A70" s="11" t="s">
        <v>39</v>
      </c>
      <c r="B70" s="219" t="s">
        <v>138</v>
      </c>
      <c r="C70" s="366" t="s">
        <v>444</v>
      </c>
      <c r="D70" s="104">
        <f>SUM(E70:M70)</f>
        <v>204942</v>
      </c>
      <c r="E70" s="92"/>
      <c r="F70" s="77">
        <v>0</v>
      </c>
      <c r="G70" s="96">
        <v>0</v>
      </c>
      <c r="H70" s="77"/>
      <c r="I70" s="96">
        <v>0</v>
      </c>
      <c r="J70" s="77">
        <v>204942</v>
      </c>
      <c r="K70" s="77">
        <v>0</v>
      </c>
      <c r="L70" s="77"/>
      <c r="M70" s="77">
        <v>0</v>
      </c>
      <c r="N70" s="140">
        <f t="shared" si="0"/>
        <v>204942</v>
      </c>
    </row>
    <row r="71" spans="1:14" x14ac:dyDescent="0.2">
      <c r="A71" s="11" t="s">
        <v>578</v>
      </c>
      <c r="B71" s="219"/>
      <c r="C71" s="366"/>
      <c r="D71" s="104">
        <f>SUM(E71:M71)</f>
        <v>204942</v>
      </c>
      <c r="E71" s="96"/>
      <c r="F71" s="77"/>
      <c r="G71" s="96">
        <v>375</v>
      </c>
      <c r="H71" s="77"/>
      <c r="I71" s="96"/>
      <c r="J71" s="77">
        <v>204567</v>
      </c>
      <c r="K71" s="110"/>
      <c r="L71" s="77"/>
      <c r="M71" s="77"/>
      <c r="N71" s="140">
        <f t="shared" si="0"/>
        <v>204942</v>
      </c>
    </row>
    <row r="72" spans="1:14" x14ac:dyDescent="0.2">
      <c r="A72" s="11" t="s">
        <v>798</v>
      </c>
      <c r="B72" s="219"/>
      <c r="C72" s="366"/>
      <c r="D72" s="104">
        <f t="shared" ref="D72:D73" si="11">SUM(E72:M72)</f>
        <v>153887</v>
      </c>
      <c r="E72" s="96"/>
      <c r="F72" s="77"/>
      <c r="G72" s="96"/>
      <c r="H72" s="77"/>
      <c r="I72" s="96"/>
      <c r="J72" s="77"/>
      <c r="K72" s="110"/>
      <c r="L72" s="77">
        <v>153887</v>
      </c>
      <c r="M72" s="77"/>
      <c r="N72" s="140">
        <f t="shared" si="0"/>
        <v>153887</v>
      </c>
    </row>
    <row r="73" spans="1:14" x14ac:dyDescent="0.2">
      <c r="A73" s="11" t="s">
        <v>802</v>
      </c>
      <c r="B73" s="219"/>
      <c r="C73" s="366"/>
      <c r="D73" s="104">
        <f t="shared" si="11"/>
        <v>-107651</v>
      </c>
      <c r="E73" s="96"/>
      <c r="F73" s="77"/>
      <c r="G73" s="96">
        <v>17974</v>
      </c>
      <c r="H73" s="77"/>
      <c r="I73" s="96"/>
      <c r="J73" s="77">
        <v>-125625</v>
      </c>
      <c r="K73" s="110"/>
      <c r="L73" s="77"/>
      <c r="M73" s="77"/>
      <c r="N73" s="140">
        <f t="shared" si="0"/>
        <v>-107651</v>
      </c>
    </row>
    <row r="74" spans="1:14" x14ac:dyDescent="0.2">
      <c r="A74" s="11" t="s">
        <v>622</v>
      </c>
      <c r="B74" s="219"/>
      <c r="C74" s="366"/>
      <c r="D74" s="104">
        <f>SUM(D73+D72)</f>
        <v>46236</v>
      </c>
      <c r="E74" s="104">
        <f t="shared" ref="E74:M74" si="12">SUM(E73+E72)</f>
        <v>0</v>
      </c>
      <c r="F74" s="104">
        <f t="shared" si="12"/>
        <v>0</v>
      </c>
      <c r="G74" s="104">
        <f t="shared" si="12"/>
        <v>17974</v>
      </c>
      <c r="H74" s="104">
        <f t="shared" si="12"/>
        <v>0</v>
      </c>
      <c r="I74" s="104">
        <f t="shared" si="12"/>
        <v>0</v>
      </c>
      <c r="J74" s="104">
        <f t="shared" si="12"/>
        <v>-125625</v>
      </c>
      <c r="K74" s="104">
        <f t="shared" si="12"/>
        <v>0</v>
      </c>
      <c r="L74" s="104">
        <f t="shared" si="12"/>
        <v>153887</v>
      </c>
      <c r="M74" s="104">
        <f t="shared" si="12"/>
        <v>0</v>
      </c>
      <c r="N74" s="140">
        <f t="shared" si="0"/>
        <v>46236</v>
      </c>
    </row>
    <row r="75" spans="1:14" x14ac:dyDescent="0.2">
      <c r="A75" s="11" t="s">
        <v>674</v>
      </c>
      <c r="B75" s="219"/>
      <c r="C75" s="363"/>
      <c r="D75" s="108">
        <f>SUM(D74+D71)</f>
        <v>251178</v>
      </c>
      <c r="E75" s="108">
        <f t="shared" ref="E75:M75" si="13">SUM(E74+E71)</f>
        <v>0</v>
      </c>
      <c r="F75" s="108">
        <f t="shared" si="13"/>
        <v>0</v>
      </c>
      <c r="G75" s="108">
        <f t="shared" si="13"/>
        <v>18349</v>
      </c>
      <c r="H75" s="108">
        <f t="shared" si="13"/>
        <v>0</v>
      </c>
      <c r="I75" s="108">
        <f t="shared" si="13"/>
        <v>0</v>
      </c>
      <c r="J75" s="108">
        <f t="shared" si="13"/>
        <v>78942</v>
      </c>
      <c r="K75" s="108">
        <f t="shared" si="13"/>
        <v>0</v>
      </c>
      <c r="L75" s="108">
        <f t="shared" si="13"/>
        <v>153887</v>
      </c>
      <c r="M75" s="108">
        <f t="shared" si="13"/>
        <v>0</v>
      </c>
      <c r="N75" s="140">
        <f t="shared" ref="N75:N138" si="14">SUM(E75:M75)</f>
        <v>251178</v>
      </c>
    </row>
    <row r="76" spans="1:14" x14ac:dyDescent="0.2">
      <c r="A76" s="13" t="s">
        <v>222</v>
      </c>
      <c r="B76" s="245"/>
      <c r="C76" s="354"/>
      <c r="D76" s="104"/>
      <c r="E76" s="95"/>
      <c r="F76" s="95"/>
      <c r="G76" s="99"/>
      <c r="H76" s="95"/>
      <c r="I76" s="99"/>
      <c r="J76" s="95"/>
      <c r="K76" s="110"/>
      <c r="L76" s="77"/>
      <c r="M76" s="77"/>
      <c r="N76" s="140">
        <f t="shared" si="14"/>
        <v>0</v>
      </c>
    </row>
    <row r="77" spans="1:14" x14ac:dyDescent="0.2">
      <c r="A77" s="11" t="s">
        <v>39</v>
      </c>
      <c r="B77" s="219" t="s">
        <v>138</v>
      </c>
      <c r="C77" s="366" t="s">
        <v>347</v>
      </c>
      <c r="D77" s="104">
        <f>SUM(E77:M77)</f>
        <v>1874</v>
      </c>
      <c r="E77" s="96"/>
      <c r="F77" s="77" t="s">
        <v>196</v>
      </c>
      <c r="G77" s="96">
        <v>1874</v>
      </c>
      <c r="H77" s="77"/>
      <c r="I77" s="96">
        <v>0</v>
      </c>
      <c r="J77" s="77"/>
      <c r="K77" s="110"/>
      <c r="L77" s="77"/>
      <c r="M77" s="77"/>
      <c r="N77" s="140">
        <f t="shared" si="14"/>
        <v>1874</v>
      </c>
    </row>
    <row r="78" spans="1:14" x14ac:dyDescent="0.2">
      <c r="A78" s="11" t="s">
        <v>578</v>
      </c>
      <c r="B78" s="219"/>
      <c r="C78" s="366"/>
      <c r="D78" s="104">
        <f>SUM(E78:M78)</f>
        <v>1874</v>
      </c>
      <c r="E78" s="96"/>
      <c r="F78" s="77"/>
      <c r="G78" s="96">
        <v>1874</v>
      </c>
      <c r="H78" s="77"/>
      <c r="I78" s="96"/>
      <c r="J78" s="77"/>
      <c r="K78" s="110"/>
      <c r="L78" s="77"/>
      <c r="M78" s="77"/>
      <c r="N78" s="140">
        <f t="shared" si="14"/>
        <v>1874</v>
      </c>
    </row>
    <row r="79" spans="1:14" x14ac:dyDescent="0.2">
      <c r="A79" s="11" t="s">
        <v>655</v>
      </c>
      <c r="B79" s="219"/>
      <c r="C79" s="366"/>
      <c r="D79" s="104">
        <f>SUM(E79:M79)</f>
        <v>1874</v>
      </c>
      <c r="E79" s="96"/>
      <c r="F79" s="77"/>
      <c r="G79" s="96">
        <v>1874</v>
      </c>
      <c r="H79" s="77"/>
      <c r="I79" s="96"/>
      <c r="J79" s="77"/>
      <c r="K79" s="110"/>
      <c r="L79" s="77"/>
      <c r="M79" s="77"/>
      <c r="N79" s="140">
        <f t="shared" si="14"/>
        <v>1874</v>
      </c>
    </row>
    <row r="80" spans="1:14" x14ac:dyDescent="0.2">
      <c r="A80" s="47" t="s">
        <v>223</v>
      </c>
      <c r="B80" s="40"/>
      <c r="C80" s="367"/>
      <c r="D80" s="47"/>
      <c r="E80" s="99"/>
      <c r="F80" s="95"/>
      <c r="G80" s="99"/>
      <c r="H80" s="95"/>
      <c r="I80" s="99"/>
      <c r="J80" s="95"/>
      <c r="K80" s="98"/>
      <c r="L80" s="95"/>
      <c r="M80" s="95"/>
      <c r="N80" s="140">
        <f t="shared" si="14"/>
        <v>0</v>
      </c>
    </row>
    <row r="81" spans="1:14" x14ac:dyDescent="0.2">
      <c r="A81" s="11" t="s">
        <v>28</v>
      </c>
      <c r="B81" s="219" t="s">
        <v>137</v>
      </c>
      <c r="C81" s="365" t="s">
        <v>349</v>
      </c>
      <c r="D81" s="104">
        <f>SUM(E81:M81)</f>
        <v>0</v>
      </c>
      <c r="E81" s="92"/>
      <c r="F81" s="77">
        <v>0</v>
      </c>
      <c r="G81" s="285">
        <v>0</v>
      </c>
      <c r="H81" s="77"/>
      <c r="I81" s="96">
        <v>0</v>
      </c>
      <c r="J81" s="77">
        <v>0</v>
      </c>
      <c r="K81" s="110">
        <v>0</v>
      </c>
      <c r="L81" s="77"/>
      <c r="M81" s="77">
        <v>0</v>
      </c>
      <c r="N81" s="140">
        <f t="shared" si="14"/>
        <v>0</v>
      </c>
    </row>
    <row r="82" spans="1:14" x14ac:dyDescent="0.2">
      <c r="A82" s="11" t="s">
        <v>578</v>
      </c>
      <c r="B82" s="219"/>
      <c r="C82" s="365"/>
      <c r="D82" s="104">
        <f>SUM(E82:M82)</f>
        <v>0</v>
      </c>
      <c r="E82" s="96"/>
      <c r="F82" s="77"/>
      <c r="G82" s="285"/>
      <c r="H82" s="77"/>
      <c r="I82" s="96"/>
      <c r="J82" s="77"/>
      <c r="K82" s="110"/>
      <c r="L82" s="77"/>
      <c r="M82" s="77"/>
      <c r="N82" s="140">
        <f t="shared" si="14"/>
        <v>0</v>
      </c>
    </row>
    <row r="83" spans="1:14" x14ac:dyDescent="0.2">
      <c r="A83" s="11" t="s">
        <v>655</v>
      </c>
      <c r="B83" s="219"/>
      <c r="C83" s="365"/>
      <c r="D83" s="104">
        <f>SUM(E83:M83)</f>
        <v>0</v>
      </c>
      <c r="E83" s="96"/>
      <c r="F83" s="77"/>
      <c r="G83" s="285"/>
      <c r="H83" s="77"/>
      <c r="I83" s="96"/>
      <c r="J83" s="77"/>
      <c r="K83" s="110"/>
      <c r="L83" s="77"/>
      <c r="M83" s="77"/>
      <c r="N83" s="140">
        <f t="shared" si="14"/>
        <v>0</v>
      </c>
    </row>
    <row r="84" spans="1:14" x14ac:dyDescent="0.2">
      <c r="A84" s="254" t="s">
        <v>225</v>
      </c>
      <c r="B84" s="40"/>
      <c r="C84" s="355"/>
      <c r="D84" s="47"/>
      <c r="E84" s="99"/>
      <c r="F84" s="95"/>
      <c r="G84" s="99"/>
      <c r="H84" s="95"/>
      <c r="I84" s="99"/>
      <c r="J84" s="95"/>
      <c r="K84" s="98"/>
      <c r="L84" s="95"/>
      <c r="M84" s="95"/>
      <c r="N84" s="140">
        <f t="shared" si="14"/>
        <v>0</v>
      </c>
    </row>
    <row r="85" spans="1:14" x14ac:dyDescent="0.2">
      <c r="A85" s="11" t="s">
        <v>28</v>
      </c>
      <c r="B85" s="219" t="s">
        <v>137</v>
      </c>
      <c r="C85" s="365" t="s">
        <v>348</v>
      </c>
      <c r="D85" s="104">
        <f>SUM(E85:M85)</f>
        <v>0</v>
      </c>
      <c r="E85" s="92"/>
      <c r="F85" s="77">
        <v>0</v>
      </c>
      <c r="G85" s="96">
        <v>0</v>
      </c>
      <c r="H85" s="77"/>
      <c r="I85" s="96">
        <v>0</v>
      </c>
      <c r="J85" s="77">
        <v>0</v>
      </c>
      <c r="K85" s="110">
        <v>0</v>
      </c>
      <c r="L85" s="77">
        <v>0</v>
      </c>
      <c r="M85" s="77">
        <v>0</v>
      </c>
      <c r="N85" s="140">
        <f t="shared" si="14"/>
        <v>0</v>
      </c>
    </row>
    <row r="86" spans="1:14" x14ac:dyDescent="0.2">
      <c r="A86" s="11" t="s">
        <v>578</v>
      </c>
      <c r="B86" s="219"/>
      <c r="C86" s="365"/>
      <c r="D86" s="104">
        <f t="shared" ref="D86:D87" si="15">SUM(E86:M86)</f>
        <v>0</v>
      </c>
      <c r="E86" s="96"/>
      <c r="F86" s="77"/>
      <c r="G86" s="96"/>
      <c r="H86" s="77"/>
      <c r="I86" s="96"/>
      <c r="J86" s="77"/>
      <c r="K86" s="110"/>
      <c r="L86" s="77"/>
      <c r="M86" s="77"/>
      <c r="N86" s="140">
        <f t="shared" si="14"/>
        <v>0</v>
      </c>
    </row>
    <row r="87" spans="1:14" x14ac:dyDescent="0.2">
      <c r="A87" s="15" t="s">
        <v>655</v>
      </c>
      <c r="B87" s="218"/>
      <c r="C87" s="438"/>
      <c r="D87" s="108">
        <f t="shared" si="15"/>
        <v>0</v>
      </c>
      <c r="E87" s="101"/>
      <c r="F87" s="94"/>
      <c r="G87" s="101"/>
      <c r="H87" s="94"/>
      <c r="I87" s="101"/>
      <c r="J87" s="94"/>
      <c r="K87" s="100"/>
      <c r="L87" s="94"/>
      <c r="M87" s="94"/>
      <c r="N87" s="140">
        <f t="shared" si="14"/>
        <v>0</v>
      </c>
    </row>
    <row r="88" spans="1:14" x14ac:dyDescent="0.2">
      <c r="A88" s="309" t="s">
        <v>241</v>
      </c>
      <c r="B88" s="219"/>
      <c r="C88" s="354"/>
      <c r="D88" s="104"/>
      <c r="E88" s="96"/>
      <c r="F88" s="77"/>
      <c r="G88" s="96"/>
      <c r="H88" s="77"/>
      <c r="I88" s="96"/>
      <c r="J88" s="77"/>
      <c r="K88" s="110"/>
      <c r="L88" s="77"/>
      <c r="M88" s="77"/>
      <c r="N88" s="140">
        <f t="shared" si="14"/>
        <v>0</v>
      </c>
    </row>
    <row r="89" spans="1:14" x14ac:dyDescent="0.2">
      <c r="A89" s="11" t="s">
        <v>28</v>
      </c>
      <c r="B89" s="219" t="s">
        <v>137</v>
      </c>
      <c r="C89" s="366" t="s">
        <v>350</v>
      </c>
      <c r="D89" s="104">
        <f>SUM(E89:M89)</f>
        <v>0</v>
      </c>
      <c r="E89" s="96"/>
      <c r="F89" s="77"/>
      <c r="G89" s="96">
        <v>0</v>
      </c>
      <c r="H89" s="77"/>
      <c r="I89" s="96"/>
      <c r="J89" s="77"/>
      <c r="K89" s="110"/>
      <c r="L89" s="77"/>
      <c r="M89" s="77"/>
      <c r="N89" s="140">
        <f t="shared" si="14"/>
        <v>0</v>
      </c>
    </row>
    <row r="90" spans="1:14" x14ac:dyDescent="0.2">
      <c r="A90" s="11" t="s">
        <v>578</v>
      </c>
      <c r="B90" s="219"/>
      <c r="C90" s="366"/>
      <c r="D90" s="104">
        <f>SUM(E90:M90)</f>
        <v>0</v>
      </c>
      <c r="E90" s="96"/>
      <c r="F90" s="77"/>
      <c r="G90" s="96"/>
      <c r="H90" s="77"/>
      <c r="I90" s="96"/>
      <c r="J90" s="77"/>
      <c r="K90" s="110"/>
      <c r="L90" s="77"/>
      <c r="M90" s="77"/>
      <c r="N90" s="140">
        <f t="shared" si="14"/>
        <v>0</v>
      </c>
    </row>
    <row r="91" spans="1:14" x14ac:dyDescent="0.2">
      <c r="A91" s="11" t="s">
        <v>655</v>
      </c>
      <c r="B91" s="218"/>
      <c r="C91" s="363"/>
      <c r="D91" s="104">
        <f>SUM(E91:M91)</f>
        <v>0</v>
      </c>
      <c r="E91" s="101"/>
      <c r="F91" s="94"/>
      <c r="G91" s="101"/>
      <c r="H91" s="94"/>
      <c r="I91" s="101"/>
      <c r="J91" s="94"/>
      <c r="K91" s="100"/>
      <c r="L91" s="94"/>
      <c r="M91" s="94"/>
      <c r="N91" s="140">
        <f t="shared" si="14"/>
        <v>0</v>
      </c>
    </row>
    <row r="92" spans="1:14" x14ac:dyDescent="0.2">
      <c r="A92" s="47" t="s">
        <v>239</v>
      </c>
      <c r="B92" s="40"/>
      <c r="C92" s="355"/>
      <c r="D92" s="47"/>
      <c r="E92" s="99"/>
      <c r="F92" s="95"/>
      <c r="G92" s="99"/>
      <c r="H92" s="95"/>
      <c r="I92" s="99"/>
      <c r="J92" s="95"/>
      <c r="K92" s="98"/>
      <c r="L92" s="95"/>
      <c r="M92" s="95"/>
      <c r="N92" s="140">
        <f t="shared" si="14"/>
        <v>0</v>
      </c>
    </row>
    <row r="93" spans="1:14" x14ac:dyDescent="0.2">
      <c r="A93" s="11" t="s">
        <v>28</v>
      </c>
      <c r="B93" s="219" t="s">
        <v>137</v>
      </c>
      <c r="C93" s="366" t="s">
        <v>351</v>
      </c>
      <c r="D93" s="104">
        <f>SUM(E93:M93)</f>
        <v>0</v>
      </c>
      <c r="E93" s="92"/>
      <c r="F93" s="77">
        <v>0</v>
      </c>
      <c r="G93" s="96">
        <v>0</v>
      </c>
      <c r="H93" s="77"/>
      <c r="I93" s="96"/>
      <c r="J93" s="77">
        <v>0</v>
      </c>
      <c r="K93" s="110">
        <v>0</v>
      </c>
      <c r="L93" s="77">
        <v>0</v>
      </c>
      <c r="M93" s="77"/>
      <c r="N93" s="140">
        <f t="shared" si="14"/>
        <v>0</v>
      </c>
    </row>
    <row r="94" spans="1:14" x14ac:dyDescent="0.2">
      <c r="A94" s="11" t="s">
        <v>578</v>
      </c>
      <c r="B94" s="219"/>
      <c r="C94" s="366"/>
      <c r="D94" s="104">
        <f>SUM(E94:M94)</f>
        <v>0</v>
      </c>
      <c r="E94" s="96"/>
      <c r="F94" s="77"/>
      <c r="G94" s="96"/>
      <c r="H94" s="77"/>
      <c r="I94" s="96"/>
      <c r="J94" s="77"/>
      <c r="K94" s="110"/>
      <c r="L94" s="77"/>
      <c r="M94" s="77"/>
      <c r="N94" s="140">
        <f t="shared" si="14"/>
        <v>0</v>
      </c>
    </row>
    <row r="95" spans="1:14" x14ac:dyDescent="0.2">
      <c r="A95" s="15" t="s">
        <v>655</v>
      </c>
      <c r="B95" s="218"/>
      <c r="C95" s="363"/>
      <c r="D95" s="108">
        <f>SUM(E95:M95)</f>
        <v>0</v>
      </c>
      <c r="E95" s="101"/>
      <c r="F95" s="94"/>
      <c r="G95" s="101"/>
      <c r="H95" s="94"/>
      <c r="I95" s="101"/>
      <c r="J95" s="94"/>
      <c r="K95" s="100"/>
      <c r="L95" s="94"/>
      <c r="M95" s="94"/>
      <c r="N95" s="140">
        <f t="shared" si="14"/>
        <v>0</v>
      </c>
    </row>
    <row r="96" spans="1:14" x14ac:dyDescent="0.2">
      <c r="A96" s="50" t="s">
        <v>443</v>
      </c>
      <c r="B96" s="219"/>
      <c r="C96" s="366"/>
      <c r="D96" s="104"/>
      <c r="E96" s="96"/>
      <c r="F96" s="77"/>
      <c r="G96" s="96"/>
      <c r="H96" s="77"/>
      <c r="I96" s="96"/>
      <c r="J96" s="77"/>
      <c r="K96" s="110"/>
      <c r="L96" s="77"/>
      <c r="M96" s="77"/>
      <c r="N96" s="140">
        <f t="shared" si="14"/>
        <v>0</v>
      </c>
    </row>
    <row r="97" spans="1:14" x14ac:dyDescent="0.2">
      <c r="A97" s="11" t="s">
        <v>28</v>
      </c>
      <c r="B97" s="219" t="s">
        <v>137</v>
      </c>
      <c r="C97" s="366" t="s">
        <v>445</v>
      </c>
      <c r="D97" s="104">
        <f>SUM(E97:M97)</f>
        <v>300000</v>
      </c>
      <c r="E97" s="96"/>
      <c r="F97" s="77"/>
      <c r="G97" s="96"/>
      <c r="H97" s="77"/>
      <c r="I97" s="96"/>
      <c r="J97" s="77">
        <v>300000</v>
      </c>
      <c r="K97" s="110"/>
      <c r="L97" s="77"/>
      <c r="M97" s="77"/>
      <c r="N97" s="140">
        <f t="shared" si="14"/>
        <v>300000</v>
      </c>
    </row>
    <row r="98" spans="1:14" x14ac:dyDescent="0.2">
      <c r="A98" s="11" t="s">
        <v>578</v>
      </c>
      <c r="B98" s="219"/>
      <c r="C98" s="366"/>
      <c r="D98" s="104">
        <f>SUM(E98:M98)</f>
        <v>300000</v>
      </c>
      <c r="E98" s="96"/>
      <c r="F98" s="77"/>
      <c r="G98" s="96"/>
      <c r="H98" s="77"/>
      <c r="I98" s="96"/>
      <c r="J98" s="77">
        <v>300000</v>
      </c>
      <c r="K98" s="110"/>
      <c r="L98" s="77"/>
      <c r="M98" s="77"/>
      <c r="N98" s="140">
        <f t="shared" si="14"/>
        <v>300000</v>
      </c>
    </row>
    <row r="99" spans="1:14" x14ac:dyDescent="0.2">
      <c r="A99" s="11" t="s">
        <v>800</v>
      </c>
      <c r="B99" s="219"/>
      <c r="C99" s="366"/>
      <c r="D99" s="104">
        <f>SUM(E99:M99)</f>
        <v>479825</v>
      </c>
      <c r="E99" s="96"/>
      <c r="F99" s="77"/>
      <c r="G99" s="96"/>
      <c r="H99" s="77"/>
      <c r="I99" s="96"/>
      <c r="J99" s="77"/>
      <c r="K99" s="110"/>
      <c r="L99" s="77">
        <v>479825</v>
      </c>
      <c r="M99" s="77"/>
      <c r="N99" s="140">
        <f t="shared" si="14"/>
        <v>479825</v>
      </c>
    </row>
    <row r="100" spans="1:14" x14ac:dyDescent="0.2">
      <c r="A100" s="11" t="s">
        <v>801</v>
      </c>
      <c r="B100" s="219"/>
      <c r="C100" s="366"/>
      <c r="D100" s="104">
        <f>SUM(E100:M100)</f>
        <v>-279825</v>
      </c>
      <c r="E100" s="96"/>
      <c r="F100" s="77"/>
      <c r="G100" s="96"/>
      <c r="H100" s="77"/>
      <c r="I100" s="96"/>
      <c r="J100" s="77">
        <v>-279825</v>
      </c>
      <c r="K100" s="110"/>
      <c r="L100" s="77"/>
      <c r="M100" s="77"/>
      <c r="N100" s="140">
        <f t="shared" si="14"/>
        <v>-279825</v>
      </c>
    </row>
    <row r="101" spans="1:14" x14ac:dyDescent="0.2">
      <c r="A101" s="11" t="s">
        <v>622</v>
      </c>
      <c r="B101" s="219"/>
      <c r="C101" s="366"/>
      <c r="D101" s="104">
        <f>SUM(D99:D100)</f>
        <v>200000</v>
      </c>
      <c r="E101" s="104">
        <f t="shared" ref="E101:M101" si="16">SUM(E99:E100)</f>
        <v>0</v>
      </c>
      <c r="F101" s="104">
        <f t="shared" si="16"/>
        <v>0</v>
      </c>
      <c r="G101" s="104">
        <f t="shared" si="16"/>
        <v>0</v>
      </c>
      <c r="H101" s="104">
        <f t="shared" si="16"/>
        <v>0</v>
      </c>
      <c r="I101" s="104">
        <f t="shared" si="16"/>
        <v>0</v>
      </c>
      <c r="J101" s="104">
        <f t="shared" si="16"/>
        <v>-279825</v>
      </c>
      <c r="K101" s="104">
        <f t="shared" si="16"/>
        <v>0</v>
      </c>
      <c r="L101" s="104">
        <f t="shared" si="16"/>
        <v>479825</v>
      </c>
      <c r="M101" s="104">
        <f t="shared" si="16"/>
        <v>0</v>
      </c>
      <c r="N101" s="140">
        <f t="shared" si="14"/>
        <v>200000</v>
      </c>
    </row>
    <row r="102" spans="1:14" x14ac:dyDescent="0.2">
      <c r="A102" s="11" t="s">
        <v>655</v>
      </c>
      <c r="B102" s="219"/>
      <c r="C102" s="366"/>
      <c r="D102" s="104">
        <f>SUM(D101+D98)</f>
        <v>500000</v>
      </c>
      <c r="E102" s="104">
        <f t="shared" ref="E102:M102" si="17">SUM(E101+E98)</f>
        <v>0</v>
      </c>
      <c r="F102" s="104">
        <f t="shared" si="17"/>
        <v>0</v>
      </c>
      <c r="G102" s="104">
        <f t="shared" si="17"/>
        <v>0</v>
      </c>
      <c r="H102" s="104">
        <f t="shared" si="17"/>
        <v>0</v>
      </c>
      <c r="I102" s="104">
        <f t="shared" si="17"/>
        <v>0</v>
      </c>
      <c r="J102" s="104">
        <f t="shared" si="17"/>
        <v>20175</v>
      </c>
      <c r="K102" s="104">
        <f t="shared" si="17"/>
        <v>0</v>
      </c>
      <c r="L102" s="104">
        <f t="shared" si="17"/>
        <v>479825</v>
      </c>
      <c r="M102" s="104">
        <f t="shared" si="17"/>
        <v>0</v>
      </c>
      <c r="N102" s="140">
        <f t="shared" si="14"/>
        <v>500000</v>
      </c>
    </row>
    <row r="103" spans="1:14" x14ac:dyDescent="0.2">
      <c r="A103" s="47" t="s">
        <v>446</v>
      </c>
      <c r="B103" s="40"/>
      <c r="C103" s="355"/>
      <c r="D103" s="47"/>
      <c r="E103" s="99"/>
      <c r="F103" s="95"/>
      <c r="G103" s="99"/>
      <c r="H103" s="95"/>
      <c r="I103" s="99"/>
      <c r="J103" s="95"/>
      <c r="K103" s="98"/>
      <c r="L103" s="95"/>
      <c r="M103" s="95"/>
      <c r="N103" s="140">
        <f t="shared" si="14"/>
        <v>0</v>
      </c>
    </row>
    <row r="104" spans="1:14" x14ac:dyDescent="0.2">
      <c r="A104" s="11" t="s">
        <v>28</v>
      </c>
      <c r="B104" s="219" t="s">
        <v>137</v>
      </c>
      <c r="C104" s="366" t="s">
        <v>352</v>
      </c>
      <c r="D104" s="104">
        <f>SUM(E104:M104)</f>
        <v>20000</v>
      </c>
      <c r="E104" s="92"/>
      <c r="F104" s="77">
        <v>0</v>
      </c>
      <c r="G104" s="96">
        <v>0</v>
      </c>
      <c r="H104" s="77">
        <v>0</v>
      </c>
      <c r="I104" s="96">
        <v>0</v>
      </c>
      <c r="J104" s="77">
        <v>20000</v>
      </c>
      <c r="K104" s="110">
        <v>0</v>
      </c>
      <c r="L104" s="77">
        <v>0</v>
      </c>
      <c r="M104" s="77">
        <v>0</v>
      </c>
      <c r="N104" s="140">
        <f t="shared" si="14"/>
        <v>20000</v>
      </c>
    </row>
    <row r="105" spans="1:14" x14ac:dyDescent="0.2">
      <c r="A105" s="11" t="s">
        <v>578</v>
      </c>
      <c r="B105" s="219"/>
      <c r="C105" s="366"/>
      <c r="D105" s="104">
        <f>SUM(E105:M105)</f>
        <v>20000</v>
      </c>
      <c r="E105" s="96"/>
      <c r="F105" s="77"/>
      <c r="G105" s="96"/>
      <c r="H105" s="77"/>
      <c r="I105" s="96"/>
      <c r="J105" s="77">
        <v>20000</v>
      </c>
      <c r="K105" s="110"/>
      <c r="L105" s="77"/>
      <c r="M105" s="77"/>
      <c r="N105" s="140">
        <f t="shared" si="14"/>
        <v>20000</v>
      </c>
    </row>
    <row r="106" spans="1:14" x14ac:dyDescent="0.2">
      <c r="A106" s="15" t="s">
        <v>655</v>
      </c>
      <c r="B106" s="218"/>
      <c r="C106" s="363"/>
      <c r="D106" s="108">
        <f>SUM(E106:M106)</f>
        <v>20000</v>
      </c>
      <c r="E106" s="101"/>
      <c r="F106" s="94"/>
      <c r="G106" s="101"/>
      <c r="H106" s="94"/>
      <c r="I106" s="101"/>
      <c r="J106" s="94">
        <v>20000</v>
      </c>
      <c r="K106" s="100"/>
      <c r="L106" s="94"/>
      <c r="M106" s="94"/>
      <c r="N106" s="140">
        <f t="shared" si="14"/>
        <v>20000</v>
      </c>
    </row>
    <row r="107" spans="1:14" x14ac:dyDescent="0.2">
      <c r="A107" s="50" t="s">
        <v>447</v>
      </c>
      <c r="B107" s="41"/>
      <c r="C107" s="356"/>
      <c r="D107" s="50"/>
      <c r="E107" s="96"/>
      <c r="F107" s="77"/>
      <c r="G107" s="96"/>
      <c r="H107" s="77"/>
      <c r="I107" s="96"/>
      <c r="J107" s="77"/>
      <c r="K107" s="110"/>
      <c r="L107" s="77"/>
      <c r="M107" s="77"/>
      <c r="N107" s="140">
        <f t="shared" si="14"/>
        <v>0</v>
      </c>
    </row>
    <row r="108" spans="1:14" x14ac:dyDescent="0.2">
      <c r="A108" s="5" t="s">
        <v>28</v>
      </c>
      <c r="B108" s="59" t="s">
        <v>137</v>
      </c>
      <c r="C108" s="366" t="s">
        <v>353</v>
      </c>
      <c r="D108" s="104">
        <f>SUM(E108:M108)</f>
        <v>0</v>
      </c>
      <c r="E108" s="77"/>
      <c r="F108" s="92">
        <v>0</v>
      </c>
      <c r="G108" s="96">
        <v>0</v>
      </c>
      <c r="H108" s="77">
        <v>0</v>
      </c>
      <c r="I108" s="96">
        <v>0</v>
      </c>
      <c r="J108" s="77">
        <v>0</v>
      </c>
      <c r="K108" s="110">
        <v>0</v>
      </c>
      <c r="L108" s="77">
        <v>0</v>
      </c>
      <c r="M108" s="77">
        <v>0</v>
      </c>
      <c r="N108" s="140">
        <f t="shared" si="14"/>
        <v>0</v>
      </c>
    </row>
    <row r="109" spans="1:14" x14ac:dyDescent="0.2">
      <c r="A109" s="11" t="s">
        <v>578</v>
      </c>
      <c r="B109" s="59"/>
      <c r="C109" s="366"/>
      <c r="D109" s="104">
        <f>SUM(E109:M109)</f>
        <v>0</v>
      </c>
      <c r="E109" s="96"/>
      <c r="F109" s="77"/>
      <c r="G109" s="96"/>
      <c r="H109" s="77"/>
      <c r="I109" s="96"/>
      <c r="J109" s="77"/>
      <c r="K109" s="110"/>
      <c r="L109" s="77"/>
      <c r="M109" s="77"/>
      <c r="N109" s="140">
        <f t="shared" si="14"/>
        <v>0</v>
      </c>
    </row>
    <row r="110" spans="1:14" x14ac:dyDescent="0.2">
      <c r="A110" s="11" t="s">
        <v>774</v>
      </c>
      <c r="B110" s="59"/>
      <c r="C110" s="366"/>
      <c r="D110" s="104">
        <f>SUM(E110:M110)</f>
        <v>6257</v>
      </c>
      <c r="E110" s="96"/>
      <c r="F110" s="77"/>
      <c r="G110" s="96"/>
      <c r="H110" s="77"/>
      <c r="I110" s="96"/>
      <c r="J110" s="77">
        <v>6257</v>
      </c>
      <c r="K110" s="110"/>
      <c r="L110" s="77"/>
      <c r="M110" s="77"/>
      <c r="N110" s="140">
        <f t="shared" si="14"/>
        <v>6257</v>
      </c>
    </row>
    <row r="111" spans="1:14" x14ac:dyDescent="0.2">
      <c r="A111" s="11" t="s">
        <v>626</v>
      </c>
      <c r="B111" s="59"/>
      <c r="C111" s="366"/>
      <c r="D111" s="104">
        <f>SUM(D110)</f>
        <v>6257</v>
      </c>
      <c r="E111" s="104">
        <f t="shared" ref="E111:M111" si="18">SUM(E110)</f>
        <v>0</v>
      </c>
      <c r="F111" s="104">
        <f t="shared" si="18"/>
        <v>0</v>
      </c>
      <c r="G111" s="104">
        <f t="shared" si="18"/>
        <v>0</v>
      </c>
      <c r="H111" s="104">
        <f t="shared" si="18"/>
        <v>0</v>
      </c>
      <c r="I111" s="104">
        <f t="shared" si="18"/>
        <v>0</v>
      </c>
      <c r="J111" s="104">
        <f t="shared" si="18"/>
        <v>6257</v>
      </c>
      <c r="K111" s="104">
        <f t="shared" si="18"/>
        <v>0</v>
      </c>
      <c r="L111" s="104">
        <f t="shared" si="18"/>
        <v>0</v>
      </c>
      <c r="M111" s="104">
        <f t="shared" si="18"/>
        <v>0</v>
      </c>
      <c r="N111" s="140">
        <f t="shared" si="14"/>
        <v>6257</v>
      </c>
    </row>
    <row r="112" spans="1:14" x14ac:dyDescent="0.2">
      <c r="A112" s="11" t="s">
        <v>655</v>
      </c>
      <c r="B112" s="219"/>
      <c r="C112" s="366"/>
      <c r="D112" s="104">
        <f>SUM(D109+D111)</f>
        <v>6257</v>
      </c>
      <c r="E112" s="104">
        <f t="shared" ref="E112:M112" si="19">SUM(E109+E111)</f>
        <v>0</v>
      </c>
      <c r="F112" s="104">
        <f t="shared" si="19"/>
        <v>0</v>
      </c>
      <c r="G112" s="104">
        <f t="shared" si="19"/>
        <v>0</v>
      </c>
      <c r="H112" s="104">
        <f t="shared" si="19"/>
        <v>0</v>
      </c>
      <c r="I112" s="104">
        <f t="shared" si="19"/>
        <v>0</v>
      </c>
      <c r="J112" s="104">
        <f t="shared" si="19"/>
        <v>6257</v>
      </c>
      <c r="K112" s="104">
        <f t="shared" si="19"/>
        <v>0</v>
      </c>
      <c r="L112" s="104">
        <f t="shared" si="19"/>
        <v>0</v>
      </c>
      <c r="M112" s="104">
        <f t="shared" si="19"/>
        <v>0</v>
      </c>
      <c r="N112" s="140">
        <f t="shared" si="14"/>
        <v>6257</v>
      </c>
    </row>
    <row r="113" spans="1:15" x14ac:dyDescent="0.2">
      <c r="A113" s="47" t="s">
        <v>448</v>
      </c>
      <c r="B113" s="40"/>
      <c r="C113" s="355"/>
      <c r="D113" s="47"/>
      <c r="E113" s="99"/>
      <c r="F113" s="95"/>
      <c r="G113" s="99"/>
      <c r="H113" s="95"/>
      <c r="I113" s="99"/>
      <c r="J113" s="95"/>
      <c r="K113" s="98"/>
      <c r="L113" s="95"/>
      <c r="M113" s="95"/>
      <c r="N113" s="140">
        <f t="shared" si="14"/>
        <v>0</v>
      </c>
    </row>
    <row r="114" spans="1:15" x14ac:dyDescent="0.2">
      <c r="A114" s="11" t="s">
        <v>28</v>
      </c>
      <c r="B114" s="219" t="s">
        <v>137</v>
      </c>
      <c r="C114" s="366" t="s">
        <v>354</v>
      </c>
      <c r="D114" s="104">
        <f>SUM(E114:M114)</f>
        <v>268115</v>
      </c>
      <c r="E114" s="92">
        <v>13420</v>
      </c>
      <c r="F114" s="77">
        <v>1102</v>
      </c>
      <c r="G114" s="96">
        <v>41609</v>
      </c>
      <c r="H114" s="77"/>
      <c r="I114" s="96">
        <v>199984</v>
      </c>
      <c r="J114" s="77">
        <v>10000</v>
      </c>
      <c r="K114" s="110">
        <v>0</v>
      </c>
      <c r="L114" s="77">
        <v>2000</v>
      </c>
      <c r="M114" s="77">
        <v>0</v>
      </c>
      <c r="N114" s="140">
        <f t="shared" si="14"/>
        <v>268115</v>
      </c>
      <c r="O114" s="406" t="s">
        <v>372</v>
      </c>
    </row>
    <row r="115" spans="1:15" x14ac:dyDescent="0.2">
      <c r="A115" s="11" t="s">
        <v>597</v>
      </c>
      <c r="B115" s="219"/>
      <c r="C115" s="366"/>
      <c r="D115" s="104">
        <f>SUM(E115:M115)</f>
        <v>1010094</v>
      </c>
      <c r="E115" s="110">
        <v>14351</v>
      </c>
      <c r="F115" s="77">
        <v>1224</v>
      </c>
      <c r="G115" s="96">
        <v>41609</v>
      </c>
      <c r="H115" s="77"/>
      <c r="I115" s="96">
        <v>934910</v>
      </c>
      <c r="J115" s="77">
        <v>16000</v>
      </c>
      <c r="K115" s="110"/>
      <c r="L115" s="77">
        <v>2000</v>
      </c>
      <c r="M115" s="77"/>
      <c r="N115" s="140">
        <f t="shared" si="14"/>
        <v>1010094</v>
      </c>
      <c r="O115" s="406"/>
    </row>
    <row r="116" spans="1:15" x14ac:dyDescent="0.2">
      <c r="A116" s="11" t="s">
        <v>814</v>
      </c>
      <c r="B116" s="219"/>
      <c r="C116" s="366"/>
      <c r="D116" s="104">
        <f>SUM(E116:M116)</f>
        <v>5334</v>
      </c>
      <c r="E116" s="110"/>
      <c r="F116" s="77"/>
      <c r="G116" s="96"/>
      <c r="H116" s="77"/>
      <c r="I116" s="96"/>
      <c r="J116" s="77">
        <v>5334</v>
      </c>
      <c r="K116" s="110"/>
      <c r="L116" s="77"/>
      <c r="M116" s="77"/>
      <c r="N116" s="140">
        <f t="shared" si="14"/>
        <v>5334</v>
      </c>
      <c r="O116" s="406"/>
    </row>
    <row r="117" spans="1:15" x14ac:dyDescent="0.2">
      <c r="A117" s="11" t="s">
        <v>837</v>
      </c>
      <c r="B117" s="219"/>
      <c r="C117" s="366"/>
      <c r="D117" s="104">
        <f>SUM(E117:M117)</f>
        <v>2740</v>
      </c>
      <c r="E117" s="110"/>
      <c r="F117" s="77"/>
      <c r="G117" s="96"/>
      <c r="H117" s="77"/>
      <c r="I117" s="96">
        <v>2740</v>
      </c>
      <c r="J117" s="77"/>
      <c r="K117" s="110"/>
      <c r="L117" s="77"/>
      <c r="M117" s="77"/>
      <c r="N117" s="140"/>
      <c r="O117" s="406"/>
    </row>
    <row r="118" spans="1:15" x14ac:dyDescent="0.2">
      <c r="A118" s="11" t="s">
        <v>832</v>
      </c>
      <c r="B118" s="219"/>
      <c r="C118" s="366"/>
      <c r="D118" s="104">
        <f>SUM(E118:M118)</f>
        <v>-275392</v>
      </c>
      <c r="E118" s="110"/>
      <c r="F118" s="77"/>
      <c r="G118" s="96"/>
      <c r="H118" s="77"/>
      <c r="I118" s="96">
        <v>-275392</v>
      </c>
      <c r="J118" s="77"/>
      <c r="K118" s="110"/>
      <c r="L118" s="77"/>
      <c r="M118" s="77"/>
      <c r="N118" s="140">
        <f t="shared" si="14"/>
        <v>-275392</v>
      </c>
      <c r="O118" s="406"/>
    </row>
    <row r="119" spans="1:15" x14ac:dyDescent="0.2">
      <c r="A119" s="11" t="s">
        <v>626</v>
      </c>
      <c r="B119" s="219"/>
      <c r="C119" s="366"/>
      <c r="D119" s="104">
        <f>SUM(D116:D118)</f>
        <v>-267318</v>
      </c>
      <c r="E119" s="104">
        <f t="shared" ref="E119:M119" si="20">SUM(E116:E118)</f>
        <v>0</v>
      </c>
      <c r="F119" s="104">
        <f t="shared" si="20"/>
        <v>0</v>
      </c>
      <c r="G119" s="104">
        <f t="shared" si="20"/>
        <v>0</v>
      </c>
      <c r="H119" s="104">
        <f t="shared" si="20"/>
        <v>0</v>
      </c>
      <c r="I119" s="104">
        <f t="shared" si="20"/>
        <v>-272652</v>
      </c>
      <c r="J119" s="104">
        <f t="shared" si="20"/>
        <v>5334</v>
      </c>
      <c r="K119" s="104">
        <f t="shared" si="20"/>
        <v>0</v>
      </c>
      <c r="L119" s="104">
        <f t="shared" si="20"/>
        <v>0</v>
      </c>
      <c r="M119" s="104">
        <f t="shared" si="20"/>
        <v>0</v>
      </c>
      <c r="N119" s="140">
        <f t="shared" si="14"/>
        <v>-267318</v>
      </c>
      <c r="O119" s="406"/>
    </row>
    <row r="120" spans="1:15" x14ac:dyDescent="0.2">
      <c r="A120" s="11" t="s">
        <v>655</v>
      </c>
      <c r="B120" s="218"/>
      <c r="C120" s="363"/>
      <c r="D120" s="104">
        <f>SUM(D119+D115)</f>
        <v>742776</v>
      </c>
      <c r="E120" s="104">
        <f t="shared" ref="E120:M120" si="21">SUM(E119+E115)</f>
        <v>14351</v>
      </c>
      <c r="F120" s="104">
        <f t="shared" si="21"/>
        <v>1224</v>
      </c>
      <c r="G120" s="104">
        <f t="shared" si="21"/>
        <v>41609</v>
      </c>
      <c r="H120" s="104">
        <f t="shared" si="21"/>
        <v>0</v>
      </c>
      <c r="I120" s="104">
        <f t="shared" si="21"/>
        <v>662258</v>
      </c>
      <c r="J120" s="104">
        <f t="shared" si="21"/>
        <v>21334</v>
      </c>
      <c r="K120" s="104">
        <f t="shared" si="21"/>
        <v>0</v>
      </c>
      <c r="L120" s="104">
        <f t="shared" si="21"/>
        <v>2000</v>
      </c>
      <c r="M120" s="104">
        <f t="shared" si="21"/>
        <v>0</v>
      </c>
      <c r="N120" s="140">
        <f t="shared" si="14"/>
        <v>742776</v>
      </c>
      <c r="O120" s="406"/>
    </row>
    <row r="121" spans="1:15" x14ac:dyDescent="0.2">
      <c r="A121" s="13" t="s">
        <v>449</v>
      </c>
      <c r="B121" s="19"/>
      <c r="C121" s="352"/>
      <c r="D121" s="13"/>
      <c r="E121" s="99"/>
      <c r="F121" s="95"/>
      <c r="G121" s="99"/>
      <c r="H121" s="95"/>
      <c r="I121" s="99"/>
      <c r="J121" s="95"/>
      <c r="K121" s="98"/>
      <c r="L121" s="95"/>
      <c r="M121" s="95"/>
      <c r="N121" s="140">
        <f t="shared" si="14"/>
        <v>0</v>
      </c>
    </row>
    <row r="122" spans="1:15" x14ac:dyDescent="0.2">
      <c r="A122" s="11" t="s">
        <v>28</v>
      </c>
      <c r="B122" s="219" t="s">
        <v>137</v>
      </c>
      <c r="C122" s="366" t="s">
        <v>355</v>
      </c>
      <c r="D122" s="104">
        <f>SUM(E122:M122)</f>
        <v>6460</v>
      </c>
      <c r="E122" s="110"/>
      <c r="F122" s="77"/>
      <c r="G122" s="96">
        <v>6460</v>
      </c>
      <c r="H122" s="77"/>
      <c r="I122" s="96"/>
      <c r="J122" s="77"/>
      <c r="K122" s="110">
        <v>0</v>
      </c>
      <c r="L122" s="77"/>
      <c r="M122" s="77"/>
      <c r="N122" s="140">
        <f t="shared" si="14"/>
        <v>6460</v>
      </c>
    </row>
    <row r="123" spans="1:15" x14ac:dyDescent="0.2">
      <c r="A123" s="11" t="s">
        <v>578</v>
      </c>
      <c r="B123" s="219"/>
      <c r="C123" s="366"/>
      <c r="D123" s="104">
        <f>SUM(E123:M123)</f>
        <v>6460</v>
      </c>
      <c r="E123" s="110"/>
      <c r="F123" s="77"/>
      <c r="G123" s="96">
        <v>6460</v>
      </c>
      <c r="H123" s="77"/>
      <c r="I123" s="96"/>
      <c r="J123" s="77"/>
      <c r="K123" s="110"/>
      <c r="L123" s="96"/>
      <c r="M123" s="77"/>
      <c r="N123" s="140">
        <f t="shared" si="14"/>
        <v>6460</v>
      </c>
    </row>
    <row r="124" spans="1:15" x14ac:dyDescent="0.2">
      <c r="A124" s="11" t="s">
        <v>655</v>
      </c>
      <c r="B124" s="219"/>
      <c r="C124" s="363"/>
      <c r="D124" s="104">
        <f>SUM(E124:M124)</f>
        <v>6460</v>
      </c>
      <c r="E124" s="110"/>
      <c r="F124" s="77"/>
      <c r="G124" s="96">
        <v>6460</v>
      </c>
      <c r="H124" s="77"/>
      <c r="I124" s="96"/>
      <c r="J124" s="94"/>
      <c r="K124" s="94"/>
      <c r="L124" s="96"/>
      <c r="M124" s="94"/>
      <c r="N124" s="140">
        <f t="shared" si="14"/>
        <v>6460</v>
      </c>
    </row>
    <row r="125" spans="1:15" x14ac:dyDescent="0.2">
      <c r="A125" s="254" t="s">
        <v>450</v>
      </c>
      <c r="B125" s="245"/>
      <c r="C125" s="354"/>
      <c r="D125" s="109"/>
      <c r="E125" s="95"/>
      <c r="F125" s="95"/>
      <c r="G125" s="95"/>
      <c r="H125" s="95"/>
      <c r="I125" s="95"/>
      <c r="J125" s="95"/>
      <c r="K125" s="95"/>
      <c r="L125" s="95"/>
      <c r="M125" s="77"/>
      <c r="N125" s="140">
        <f t="shared" si="14"/>
        <v>0</v>
      </c>
    </row>
    <row r="126" spans="1:15" x14ac:dyDescent="0.2">
      <c r="A126" s="11" t="s">
        <v>28</v>
      </c>
      <c r="B126" s="219" t="s">
        <v>137</v>
      </c>
      <c r="C126" s="366" t="s">
        <v>356</v>
      </c>
      <c r="D126" s="104">
        <f>SUM(E126:M126)</f>
        <v>0</v>
      </c>
      <c r="E126" s="77"/>
      <c r="F126" s="77"/>
      <c r="G126" s="77">
        <v>0</v>
      </c>
      <c r="H126" s="77"/>
      <c r="I126" s="77"/>
      <c r="J126" s="77"/>
      <c r="K126" s="77"/>
      <c r="L126" s="110"/>
      <c r="M126" s="77"/>
      <c r="N126" s="140">
        <f t="shared" si="14"/>
        <v>0</v>
      </c>
    </row>
    <row r="127" spans="1:15" x14ac:dyDescent="0.2">
      <c r="A127" s="11" t="s">
        <v>578</v>
      </c>
      <c r="B127" s="219"/>
      <c r="C127" s="366"/>
      <c r="D127" s="104">
        <f>SUM(E127:M127)</f>
        <v>0</v>
      </c>
      <c r="E127" s="77"/>
      <c r="F127" s="77"/>
      <c r="G127" s="77"/>
      <c r="H127" s="77"/>
      <c r="I127" s="77"/>
      <c r="J127" s="77"/>
      <c r="K127" s="77"/>
      <c r="L127" s="110"/>
      <c r="M127" s="77"/>
      <c r="N127" s="140">
        <f t="shared" si="14"/>
        <v>0</v>
      </c>
    </row>
    <row r="128" spans="1:15" x14ac:dyDescent="0.2">
      <c r="A128" s="15" t="s">
        <v>655</v>
      </c>
      <c r="B128" s="218"/>
      <c r="C128" s="363"/>
      <c r="D128" s="104">
        <f>SUM(E128:M128)</f>
        <v>0</v>
      </c>
      <c r="E128" s="77"/>
      <c r="F128" s="77"/>
      <c r="G128" s="77"/>
      <c r="H128" s="77"/>
      <c r="I128" s="77"/>
      <c r="J128" s="94"/>
      <c r="K128" s="77"/>
      <c r="L128" s="94"/>
      <c r="M128" s="77"/>
      <c r="N128" s="140">
        <f t="shared" si="14"/>
        <v>0</v>
      </c>
    </row>
    <row r="129" spans="1:14" x14ac:dyDescent="0.2">
      <c r="A129" s="311" t="s">
        <v>283</v>
      </c>
      <c r="B129" s="219"/>
      <c r="C129" s="354"/>
      <c r="D129" s="109"/>
      <c r="E129" s="95"/>
      <c r="F129" s="95"/>
      <c r="G129" s="95"/>
      <c r="H129" s="95"/>
      <c r="I129" s="95"/>
      <c r="J129" s="96"/>
      <c r="K129" s="95"/>
      <c r="L129" s="96"/>
      <c r="M129" s="95"/>
      <c r="N129" s="140">
        <f t="shared" si="14"/>
        <v>0</v>
      </c>
    </row>
    <row r="130" spans="1:14" x14ac:dyDescent="0.2">
      <c r="A130" s="11" t="s">
        <v>28</v>
      </c>
      <c r="B130" s="219" t="s">
        <v>137</v>
      </c>
      <c r="C130" s="366" t="s">
        <v>357</v>
      </c>
      <c r="D130" s="104">
        <f>SUM(E130:M130)</f>
        <v>18610</v>
      </c>
      <c r="E130" s="77">
        <v>17332</v>
      </c>
      <c r="F130" s="77">
        <v>670</v>
      </c>
      <c r="G130" s="77">
        <v>608</v>
      </c>
      <c r="H130" s="77"/>
      <c r="I130" s="77"/>
      <c r="J130" s="96"/>
      <c r="K130" s="77"/>
      <c r="L130" s="96"/>
      <c r="M130" s="77"/>
      <c r="N130" s="140">
        <f t="shared" si="14"/>
        <v>18610</v>
      </c>
    </row>
    <row r="131" spans="1:14" x14ac:dyDescent="0.2">
      <c r="A131" s="11" t="s">
        <v>578</v>
      </c>
      <c r="B131" s="219"/>
      <c r="C131" s="366"/>
      <c r="D131" s="104">
        <f>SUM(E131:M131)</f>
        <v>18610</v>
      </c>
      <c r="E131" s="77">
        <v>17332</v>
      </c>
      <c r="F131" s="96">
        <v>670</v>
      </c>
      <c r="G131" s="77">
        <v>608</v>
      </c>
      <c r="H131" s="96"/>
      <c r="I131" s="77"/>
      <c r="J131" s="96"/>
      <c r="K131" s="77"/>
      <c r="L131" s="96"/>
      <c r="M131" s="77"/>
      <c r="N131" s="140">
        <f t="shared" si="14"/>
        <v>18610</v>
      </c>
    </row>
    <row r="132" spans="1:14" x14ac:dyDescent="0.2">
      <c r="A132" s="11" t="s">
        <v>655</v>
      </c>
      <c r="B132" s="219"/>
      <c r="C132" s="366"/>
      <c r="D132" s="104">
        <f>SUM(E132:M132)</f>
        <v>18610</v>
      </c>
      <c r="E132" s="77">
        <v>17332</v>
      </c>
      <c r="F132" s="96">
        <v>670</v>
      </c>
      <c r="G132" s="77">
        <v>608</v>
      </c>
      <c r="H132" s="96"/>
      <c r="I132" s="77"/>
      <c r="J132" s="96"/>
      <c r="K132" s="77"/>
      <c r="L132" s="96"/>
      <c r="M132" s="77"/>
      <c r="N132" s="140">
        <f t="shared" si="14"/>
        <v>18610</v>
      </c>
    </row>
    <row r="133" spans="1:14" x14ac:dyDescent="0.2">
      <c r="A133" s="26" t="s">
        <v>284</v>
      </c>
      <c r="B133" s="7"/>
      <c r="C133" s="353"/>
      <c r="D133" s="26"/>
      <c r="E133" s="95"/>
      <c r="F133" s="99"/>
      <c r="G133" s="95"/>
      <c r="H133" s="99"/>
      <c r="I133" s="98"/>
      <c r="J133" s="95"/>
      <c r="K133" s="98"/>
      <c r="L133" s="95"/>
      <c r="M133" s="95"/>
      <c r="N133" s="140">
        <f t="shared" si="14"/>
        <v>0</v>
      </c>
    </row>
    <row r="134" spans="1:14" x14ac:dyDescent="0.2">
      <c r="A134" s="30" t="s">
        <v>28</v>
      </c>
      <c r="B134" s="219" t="s">
        <v>137</v>
      </c>
      <c r="C134" s="366" t="s">
        <v>358</v>
      </c>
      <c r="D134" s="106">
        <f>SUM(E134:K134)</f>
        <v>620269</v>
      </c>
      <c r="E134" s="77">
        <v>378</v>
      </c>
      <c r="F134" s="96">
        <v>0</v>
      </c>
      <c r="G134" s="77">
        <v>3458</v>
      </c>
      <c r="H134" s="96"/>
      <c r="I134" s="110">
        <v>0</v>
      </c>
      <c r="J134" s="77">
        <v>178500</v>
      </c>
      <c r="K134" s="110">
        <v>437933</v>
      </c>
      <c r="L134" s="77"/>
      <c r="M134" s="77"/>
      <c r="N134" s="140">
        <f t="shared" si="14"/>
        <v>620269</v>
      </c>
    </row>
    <row r="135" spans="1:14" x14ac:dyDescent="0.2">
      <c r="A135" s="30" t="s">
        <v>597</v>
      </c>
      <c r="B135" s="219"/>
      <c r="C135" s="366"/>
      <c r="D135" s="106">
        <f t="shared" ref="D135:D140" si="22">SUM(E135:M135)</f>
        <v>731584</v>
      </c>
      <c r="E135" s="77">
        <v>378</v>
      </c>
      <c r="F135" s="96"/>
      <c r="G135" s="77">
        <v>3458</v>
      </c>
      <c r="H135" s="96"/>
      <c r="I135" s="110"/>
      <c r="J135" s="207">
        <v>191815</v>
      </c>
      <c r="K135" s="110">
        <v>535933</v>
      </c>
      <c r="L135" s="77"/>
      <c r="M135" s="77"/>
      <c r="N135" s="140">
        <f t="shared" si="14"/>
        <v>731584</v>
      </c>
    </row>
    <row r="136" spans="1:14" x14ac:dyDescent="0.2">
      <c r="A136" s="30" t="s">
        <v>717</v>
      </c>
      <c r="B136" s="219"/>
      <c r="C136" s="366"/>
      <c r="D136" s="106">
        <f t="shared" si="22"/>
        <v>100</v>
      </c>
      <c r="E136" s="77"/>
      <c r="F136" s="96"/>
      <c r="G136" s="77">
        <v>100</v>
      </c>
      <c r="H136" s="96"/>
      <c r="I136" s="110"/>
      <c r="J136" s="207"/>
      <c r="K136" s="283"/>
      <c r="L136" s="77"/>
      <c r="M136" s="77"/>
      <c r="N136" s="140">
        <f t="shared" si="14"/>
        <v>100</v>
      </c>
    </row>
    <row r="137" spans="1:14" x14ac:dyDescent="0.2">
      <c r="A137" s="30" t="s">
        <v>720</v>
      </c>
      <c r="B137" s="219"/>
      <c r="C137" s="366"/>
      <c r="D137" s="106">
        <f t="shared" si="22"/>
        <v>25400</v>
      </c>
      <c r="E137" s="77"/>
      <c r="F137" s="96"/>
      <c r="G137" s="77"/>
      <c r="H137" s="96"/>
      <c r="I137" s="110"/>
      <c r="J137" s="207">
        <v>25400</v>
      </c>
      <c r="K137" s="283"/>
      <c r="L137" s="77"/>
      <c r="M137" s="77"/>
      <c r="N137" s="140">
        <f t="shared" si="14"/>
        <v>25400</v>
      </c>
    </row>
    <row r="138" spans="1:14" x14ac:dyDescent="0.2">
      <c r="A138" s="30" t="s">
        <v>722</v>
      </c>
      <c r="B138" s="219"/>
      <c r="C138" s="366"/>
      <c r="D138" s="106">
        <f t="shared" si="22"/>
        <v>20448</v>
      </c>
      <c r="E138" s="77"/>
      <c r="F138" s="96"/>
      <c r="G138" s="77">
        <v>2460</v>
      </c>
      <c r="H138" s="96"/>
      <c r="I138" s="110"/>
      <c r="J138" s="207">
        <v>22198</v>
      </c>
      <c r="K138" s="283">
        <v>-4210</v>
      </c>
      <c r="L138" s="77"/>
      <c r="M138" s="77"/>
      <c r="N138" s="140">
        <f t="shared" si="14"/>
        <v>20448</v>
      </c>
    </row>
    <row r="139" spans="1:14" x14ac:dyDescent="0.2">
      <c r="A139" s="30" t="s">
        <v>723</v>
      </c>
      <c r="B139" s="219"/>
      <c r="C139" s="366"/>
      <c r="D139" s="106">
        <f t="shared" si="22"/>
        <v>15875</v>
      </c>
      <c r="E139" s="77"/>
      <c r="F139" s="96"/>
      <c r="G139" s="77"/>
      <c r="H139" s="96"/>
      <c r="I139" s="110"/>
      <c r="J139" s="207">
        <v>15875</v>
      </c>
      <c r="K139" s="283"/>
      <c r="L139" s="77"/>
      <c r="M139" s="77"/>
      <c r="N139" s="140">
        <f t="shared" ref="N139:N201" si="23">SUM(E139:M139)</f>
        <v>15875</v>
      </c>
    </row>
    <row r="140" spans="1:14" x14ac:dyDescent="0.2">
      <c r="A140" s="30" t="s">
        <v>833</v>
      </c>
      <c r="B140" s="219"/>
      <c r="C140" s="366"/>
      <c r="D140" s="106">
        <f t="shared" si="22"/>
        <v>4400</v>
      </c>
      <c r="E140" s="110"/>
      <c r="F140" s="96"/>
      <c r="G140" s="110">
        <v>4400</v>
      </c>
      <c r="H140" s="96"/>
      <c r="I140" s="110"/>
      <c r="J140" s="207"/>
      <c r="K140" s="283"/>
      <c r="L140" s="77"/>
      <c r="M140" s="110"/>
      <c r="N140" s="140">
        <f t="shared" si="23"/>
        <v>4400</v>
      </c>
    </row>
    <row r="141" spans="1:14" x14ac:dyDescent="0.2">
      <c r="A141" s="30" t="s">
        <v>626</v>
      </c>
      <c r="B141" s="219"/>
      <c r="C141" s="366"/>
      <c r="D141" s="106">
        <f t="shared" ref="D141:M141" si="24">SUM(D136:D140)</f>
        <v>66223</v>
      </c>
      <c r="E141" s="106">
        <f t="shared" si="24"/>
        <v>0</v>
      </c>
      <c r="F141" s="106">
        <f t="shared" si="24"/>
        <v>0</v>
      </c>
      <c r="G141" s="106">
        <f t="shared" si="24"/>
        <v>6960</v>
      </c>
      <c r="H141" s="106">
        <f t="shared" si="24"/>
        <v>0</v>
      </c>
      <c r="I141" s="106">
        <f t="shared" si="24"/>
        <v>0</v>
      </c>
      <c r="J141" s="104">
        <f t="shared" si="24"/>
        <v>63473</v>
      </c>
      <c r="K141" s="106">
        <f t="shared" si="24"/>
        <v>-4210</v>
      </c>
      <c r="L141" s="104">
        <f t="shared" si="24"/>
        <v>0</v>
      </c>
      <c r="M141" s="106">
        <f t="shared" si="24"/>
        <v>0</v>
      </c>
      <c r="N141" s="140">
        <f t="shared" si="23"/>
        <v>66223</v>
      </c>
    </row>
    <row r="142" spans="1:14" x14ac:dyDescent="0.2">
      <c r="A142" s="11" t="s">
        <v>655</v>
      </c>
      <c r="B142" s="219"/>
      <c r="C142" s="366"/>
      <c r="D142" s="106">
        <f t="shared" ref="D142:M142" si="25">SUM(D141+D135)</f>
        <v>797807</v>
      </c>
      <c r="E142" s="106">
        <f t="shared" si="25"/>
        <v>378</v>
      </c>
      <c r="F142" s="106">
        <f t="shared" si="25"/>
        <v>0</v>
      </c>
      <c r="G142" s="106">
        <f t="shared" si="25"/>
        <v>10418</v>
      </c>
      <c r="H142" s="106">
        <f t="shared" si="25"/>
        <v>0</v>
      </c>
      <c r="I142" s="106">
        <f t="shared" si="25"/>
        <v>0</v>
      </c>
      <c r="J142" s="108">
        <f t="shared" si="25"/>
        <v>255288</v>
      </c>
      <c r="K142" s="106">
        <f t="shared" si="25"/>
        <v>531723</v>
      </c>
      <c r="L142" s="108">
        <f t="shared" si="25"/>
        <v>0</v>
      </c>
      <c r="M142" s="106">
        <f t="shared" si="25"/>
        <v>0</v>
      </c>
      <c r="N142" s="140">
        <f t="shared" si="23"/>
        <v>797807</v>
      </c>
    </row>
    <row r="143" spans="1:14" x14ac:dyDescent="0.2">
      <c r="A143" s="13" t="s">
        <v>285</v>
      </c>
      <c r="B143" s="245"/>
      <c r="C143" s="351"/>
      <c r="D143" s="26"/>
      <c r="E143" s="95"/>
      <c r="F143" s="99"/>
      <c r="G143" s="95"/>
      <c r="H143" s="99"/>
      <c r="I143" s="95"/>
      <c r="J143" s="99"/>
      <c r="K143" s="95"/>
      <c r="L143" s="99"/>
      <c r="M143" s="95"/>
      <c r="N143" s="140">
        <f t="shared" si="23"/>
        <v>0</v>
      </c>
    </row>
    <row r="144" spans="1:14" x14ac:dyDescent="0.2">
      <c r="A144" s="5" t="s">
        <v>28</v>
      </c>
      <c r="B144" s="59" t="s">
        <v>138</v>
      </c>
      <c r="C144" s="469" t="s">
        <v>359</v>
      </c>
      <c r="D144" s="104">
        <f>SUM(E144:M144)</f>
        <v>70000</v>
      </c>
      <c r="E144" s="92">
        <v>0</v>
      </c>
      <c r="F144" s="77">
        <v>0</v>
      </c>
      <c r="G144" s="77">
        <v>0</v>
      </c>
      <c r="H144" s="77"/>
      <c r="I144" s="77">
        <v>70000</v>
      </c>
      <c r="J144" s="77">
        <v>0</v>
      </c>
      <c r="K144" s="77">
        <v>0</v>
      </c>
      <c r="L144" s="96"/>
      <c r="M144" s="77"/>
      <c r="N144" s="140">
        <f t="shared" si="23"/>
        <v>70000</v>
      </c>
    </row>
    <row r="145" spans="1:14" s="277" customFormat="1" x14ac:dyDescent="0.2">
      <c r="A145" s="318" t="s">
        <v>597</v>
      </c>
      <c r="B145" s="580"/>
      <c r="C145" s="581"/>
      <c r="D145" s="104">
        <f t="shared" ref="D145" si="26">SUM(E145:M145)</f>
        <v>115000</v>
      </c>
      <c r="E145" s="281"/>
      <c r="F145" s="207"/>
      <c r="G145" s="207"/>
      <c r="H145" s="207"/>
      <c r="I145" s="207">
        <v>115000</v>
      </c>
      <c r="J145" s="285"/>
      <c r="K145" s="207"/>
      <c r="L145" s="285"/>
      <c r="M145" s="207"/>
      <c r="N145" s="140">
        <f t="shared" si="23"/>
        <v>115000</v>
      </c>
    </row>
    <row r="146" spans="1:14" x14ac:dyDescent="0.2">
      <c r="A146" s="11" t="s">
        <v>681</v>
      </c>
      <c r="B146" s="218"/>
      <c r="C146" s="363"/>
      <c r="D146" s="108">
        <v>115000</v>
      </c>
      <c r="E146" s="108"/>
      <c r="F146" s="108"/>
      <c r="G146" s="108"/>
      <c r="H146" s="108"/>
      <c r="I146" s="108">
        <v>115000</v>
      </c>
      <c r="J146" s="108"/>
      <c r="K146" s="108"/>
      <c r="L146" s="108"/>
      <c r="M146" s="108"/>
      <c r="N146" s="140">
        <f t="shared" si="23"/>
        <v>115000</v>
      </c>
    </row>
    <row r="147" spans="1:14" x14ac:dyDescent="0.2">
      <c r="A147" s="13" t="s">
        <v>292</v>
      </c>
      <c r="B147" s="19"/>
      <c r="C147" s="352"/>
      <c r="D147" s="22"/>
      <c r="E147" s="99"/>
      <c r="F147" s="95"/>
      <c r="G147" s="99"/>
      <c r="H147" s="95"/>
      <c r="I147" s="99"/>
      <c r="J147" s="95"/>
      <c r="K147" s="98"/>
      <c r="L147" s="95"/>
      <c r="M147" s="95"/>
      <c r="N147" s="140">
        <f t="shared" si="23"/>
        <v>0</v>
      </c>
    </row>
    <row r="148" spans="1:14" x14ac:dyDescent="0.2">
      <c r="A148" s="11" t="s">
        <v>28</v>
      </c>
      <c r="B148" s="219" t="s">
        <v>137</v>
      </c>
      <c r="C148" s="366" t="s">
        <v>360</v>
      </c>
      <c r="D148" s="104">
        <f>SUM(E148:M148)</f>
        <v>0</v>
      </c>
      <c r="E148" s="92"/>
      <c r="F148" s="77">
        <v>0</v>
      </c>
      <c r="G148" s="96">
        <v>0</v>
      </c>
      <c r="H148" s="77">
        <v>0</v>
      </c>
      <c r="I148" s="96">
        <v>0</v>
      </c>
      <c r="J148" s="77">
        <v>0</v>
      </c>
      <c r="K148" s="110">
        <v>0</v>
      </c>
      <c r="L148" s="77">
        <v>0</v>
      </c>
      <c r="M148" s="77">
        <v>0</v>
      </c>
      <c r="N148" s="140">
        <f t="shared" si="23"/>
        <v>0</v>
      </c>
    </row>
    <row r="149" spans="1:14" x14ac:dyDescent="0.2">
      <c r="A149" s="11" t="s">
        <v>581</v>
      </c>
      <c r="B149" s="219"/>
      <c r="C149" s="366"/>
      <c r="D149" s="104">
        <f>SUM(E149:M149)</f>
        <v>0</v>
      </c>
      <c r="E149" s="96"/>
      <c r="F149" s="77"/>
      <c r="G149" s="96"/>
      <c r="H149" s="77"/>
      <c r="I149" s="96"/>
      <c r="J149" s="77"/>
      <c r="K149" s="110"/>
      <c r="L149" s="77"/>
      <c r="M149" s="77"/>
      <c r="N149" s="140">
        <f t="shared" si="23"/>
        <v>0</v>
      </c>
    </row>
    <row r="150" spans="1:14" x14ac:dyDescent="0.2">
      <c r="A150" s="11" t="s">
        <v>822</v>
      </c>
      <c r="B150" s="219"/>
      <c r="C150" s="366"/>
      <c r="D150" s="104">
        <f>SUM(E150:M150)</f>
        <v>686</v>
      </c>
      <c r="E150" s="96"/>
      <c r="F150" s="77"/>
      <c r="G150" s="96">
        <v>686</v>
      </c>
      <c r="H150" s="77"/>
      <c r="I150" s="96"/>
      <c r="J150" s="77"/>
      <c r="K150" s="110"/>
      <c r="L150" s="77"/>
      <c r="M150" s="77"/>
      <c r="N150" s="140">
        <f t="shared" si="23"/>
        <v>686</v>
      </c>
    </row>
    <row r="151" spans="1:14" x14ac:dyDescent="0.2">
      <c r="A151" s="11" t="s">
        <v>626</v>
      </c>
      <c r="B151" s="219"/>
      <c r="C151" s="366"/>
      <c r="D151" s="104">
        <f>SUM(D150)</f>
        <v>686</v>
      </c>
      <c r="E151" s="104">
        <f t="shared" ref="E151:M151" si="27">SUM(E150)</f>
        <v>0</v>
      </c>
      <c r="F151" s="104">
        <f t="shared" si="27"/>
        <v>0</v>
      </c>
      <c r="G151" s="104">
        <f t="shared" si="27"/>
        <v>686</v>
      </c>
      <c r="H151" s="104">
        <f t="shared" si="27"/>
        <v>0</v>
      </c>
      <c r="I151" s="104">
        <f t="shared" si="27"/>
        <v>0</v>
      </c>
      <c r="J151" s="104">
        <f t="shared" si="27"/>
        <v>0</v>
      </c>
      <c r="K151" s="104">
        <f t="shared" si="27"/>
        <v>0</v>
      </c>
      <c r="L151" s="104">
        <f t="shared" si="27"/>
        <v>0</v>
      </c>
      <c r="M151" s="104">
        <f t="shared" si="27"/>
        <v>0</v>
      </c>
      <c r="N151" s="140">
        <f t="shared" si="23"/>
        <v>686</v>
      </c>
    </row>
    <row r="152" spans="1:14" x14ac:dyDescent="0.2">
      <c r="A152" s="11" t="s">
        <v>655</v>
      </c>
      <c r="B152" s="219"/>
      <c r="C152" s="366"/>
      <c r="D152" s="104">
        <f>SUM(D151+D149)</f>
        <v>686</v>
      </c>
      <c r="E152" s="104">
        <f t="shared" ref="E152:M152" si="28">SUM(E151+E149)</f>
        <v>0</v>
      </c>
      <c r="F152" s="104">
        <f t="shared" si="28"/>
        <v>0</v>
      </c>
      <c r="G152" s="104">
        <f t="shared" si="28"/>
        <v>686</v>
      </c>
      <c r="H152" s="104">
        <f t="shared" si="28"/>
        <v>0</v>
      </c>
      <c r="I152" s="104">
        <f t="shared" si="28"/>
        <v>0</v>
      </c>
      <c r="J152" s="104">
        <f t="shared" si="28"/>
        <v>0</v>
      </c>
      <c r="K152" s="104">
        <f t="shared" si="28"/>
        <v>0</v>
      </c>
      <c r="L152" s="104">
        <f t="shared" si="28"/>
        <v>0</v>
      </c>
      <c r="M152" s="104">
        <f t="shared" si="28"/>
        <v>0</v>
      </c>
      <c r="N152" s="140">
        <f t="shared" si="23"/>
        <v>686</v>
      </c>
    </row>
    <row r="153" spans="1:14" x14ac:dyDescent="0.2">
      <c r="A153" s="13" t="s">
        <v>287</v>
      </c>
      <c r="B153" s="7"/>
      <c r="C153" s="353"/>
      <c r="D153" s="13"/>
      <c r="E153" s="99"/>
      <c r="F153" s="95"/>
      <c r="G153" s="99"/>
      <c r="H153" s="95"/>
      <c r="I153" s="99"/>
      <c r="J153" s="95"/>
      <c r="K153" s="98"/>
      <c r="L153" s="95"/>
      <c r="M153" s="95"/>
      <c r="N153" s="140">
        <f t="shared" si="23"/>
        <v>0</v>
      </c>
    </row>
    <row r="154" spans="1:14" x14ac:dyDescent="0.2">
      <c r="A154" s="11" t="s">
        <v>28</v>
      </c>
      <c r="B154" s="219" t="s">
        <v>138</v>
      </c>
      <c r="C154" s="366" t="s">
        <v>361</v>
      </c>
      <c r="D154" s="104">
        <f>SUM(E154:M154)</f>
        <v>0</v>
      </c>
      <c r="E154" s="92"/>
      <c r="F154" s="77">
        <v>0</v>
      </c>
      <c r="G154" s="96">
        <v>0</v>
      </c>
      <c r="H154" s="77">
        <v>0</v>
      </c>
      <c r="I154" s="96">
        <v>0</v>
      </c>
      <c r="J154" s="77">
        <v>0</v>
      </c>
      <c r="K154" s="110">
        <v>0</v>
      </c>
      <c r="L154" s="77">
        <v>0</v>
      </c>
      <c r="M154" s="77">
        <v>0</v>
      </c>
      <c r="N154" s="140">
        <f t="shared" si="23"/>
        <v>0</v>
      </c>
    </row>
    <row r="155" spans="1:14" x14ac:dyDescent="0.2">
      <c r="A155" s="11" t="s">
        <v>578</v>
      </c>
      <c r="B155" s="219"/>
      <c r="C155" s="366"/>
      <c r="D155" s="104">
        <f>SUM(E155:M155)</f>
        <v>0</v>
      </c>
      <c r="E155" s="92"/>
      <c r="F155" s="77"/>
      <c r="G155" s="96"/>
      <c r="H155" s="77"/>
      <c r="I155" s="96"/>
      <c r="J155" s="77"/>
      <c r="K155" s="110"/>
      <c r="L155" s="77"/>
      <c r="M155" s="77"/>
      <c r="N155" s="140">
        <f t="shared" si="23"/>
        <v>0</v>
      </c>
    </row>
    <row r="156" spans="1:14" x14ac:dyDescent="0.2">
      <c r="A156" s="11" t="s">
        <v>655</v>
      </c>
      <c r="B156" s="219"/>
      <c r="C156" s="363"/>
      <c r="D156" s="108">
        <f>SUM(E156:M156)</f>
        <v>0</v>
      </c>
      <c r="E156" s="91"/>
      <c r="F156" s="94"/>
      <c r="G156" s="101"/>
      <c r="H156" s="94"/>
      <c r="I156" s="101"/>
      <c r="J156" s="94"/>
      <c r="K156" s="100"/>
      <c r="L156" s="94"/>
      <c r="M156" s="94"/>
      <c r="N156" s="140">
        <f t="shared" si="23"/>
        <v>0</v>
      </c>
    </row>
    <row r="157" spans="1:14" x14ac:dyDescent="0.2">
      <c r="A157" s="47" t="s">
        <v>293</v>
      </c>
      <c r="B157" s="40"/>
      <c r="C157" s="356"/>
      <c r="D157" s="22"/>
      <c r="E157" s="92"/>
      <c r="F157" s="77"/>
      <c r="G157" s="96"/>
      <c r="H157" s="95"/>
      <c r="I157" s="96"/>
      <c r="J157" s="77"/>
      <c r="K157" s="110"/>
      <c r="L157" s="77"/>
      <c r="M157" s="77">
        <v>0</v>
      </c>
      <c r="N157" s="140">
        <f t="shared" si="23"/>
        <v>0</v>
      </c>
    </row>
    <row r="158" spans="1:14" x14ac:dyDescent="0.2">
      <c r="A158" s="11" t="s">
        <v>28</v>
      </c>
      <c r="B158" s="219" t="s">
        <v>137</v>
      </c>
      <c r="C158" s="366" t="s">
        <v>621</v>
      </c>
      <c r="D158" s="104">
        <f>SUM(E158:M158)</f>
        <v>54736</v>
      </c>
      <c r="E158" s="92">
        <v>11000</v>
      </c>
      <c r="F158" s="92">
        <v>2640</v>
      </c>
      <c r="G158" s="96">
        <v>36096</v>
      </c>
      <c r="H158" s="77"/>
      <c r="I158" s="96">
        <v>0</v>
      </c>
      <c r="J158" s="77">
        <v>0</v>
      </c>
      <c r="K158" s="92">
        <v>5000</v>
      </c>
      <c r="L158" s="92">
        <v>0</v>
      </c>
      <c r="M158" s="77">
        <v>0</v>
      </c>
      <c r="N158" s="140">
        <f t="shared" si="23"/>
        <v>54736</v>
      </c>
    </row>
    <row r="159" spans="1:14" x14ac:dyDescent="0.2">
      <c r="A159" s="11" t="s">
        <v>597</v>
      </c>
      <c r="B159" s="219"/>
      <c r="C159" s="366"/>
      <c r="D159" s="104">
        <f>SUM(E159:M159)</f>
        <v>64736</v>
      </c>
      <c r="E159" s="92">
        <v>11000</v>
      </c>
      <c r="F159" s="92">
        <v>2640</v>
      </c>
      <c r="G159" s="96">
        <v>36596</v>
      </c>
      <c r="H159" s="77"/>
      <c r="I159" s="96"/>
      <c r="J159" s="77">
        <v>9500</v>
      </c>
      <c r="K159" s="96">
        <v>5000</v>
      </c>
      <c r="L159" s="92"/>
      <c r="M159" s="77"/>
      <c r="N159" s="140">
        <f t="shared" si="23"/>
        <v>64736</v>
      </c>
    </row>
    <row r="160" spans="1:14" x14ac:dyDescent="0.2">
      <c r="A160" s="11" t="s">
        <v>777</v>
      </c>
      <c r="B160" s="219"/>
      <c r="C160" s="366"/>
      <c r="D160" s="104">
        <f>SUM(E160:M160)</f>
        <v>6265</v>
      </c>
      <c r="E160" s="92">
        <v>5750</v>
      </c>
      <c r="F160" s="92"/>
      <c r="G160" s="96">
        <v>515</v>
      </c>
      <c r="H160" s="77"/>
      <c r="I160" s="96"/>
      <c r="J160" s="77"/>
      <c r="K160" s="96"/>
      <c r="L160" s="92"/>
      <c r="M160" s="77"/>
      <c r="N160" s="140">
        <f t="shared" si="23"/>
        <v>6265</v>
      </c>
    </row>
    <row r="161" spans="1:14" x14ac:dyDescent="0.2">
      <c r="A161" s="11" t="s">
        <v>622</v>
      </c>
      <c r="B161" s="219"/>
      <c r="C161" s="366"/>
      <c r="D161" s="104">
        <f>SUM(D160)</f>
        <v>6265</v>
      </c>
      <c r="E161" s="104">
        <f t="shared" ref="E161:M161" si="29">SUM(E160)</f>
        <v>5750</v>
      </c>
      <c r="F161" s="104">
        <f t="shared" si="29"/>
        <v>0</v>
      </c>
      <c r="G161" s="104">
        <f t="shared" si="29"/>
        <v>515</v>
      </c>
      <c r="H161" s="104">
        <f t="shared" si="29"/>
        <v>0</v>
      </c>
      <c r="I161" s="104">
        <f t="shared" si="29"/>
        <v>0</v>
      </c>
      <c r="J161" s="104">
        <f t="shared" si="29"/>
        <v>0</v>
      </c>
      <c r="K161" s="104">
        <f t="shared" si="29"/>
        <v>0</v>
      </c>
      <c r="L161" s="104">
        <f t="shared" si="29"/>
        <v>0</v>
      </c>
      <c r="M161" s="104">
        <f t="shared" si="29"/>
        <v>0</v>
      </c>
      <c r="N161" s="140">
        <f t="shared" si="23"/>
        <v>6265</v>
      </c>
    </row>
    <row r="162" spans="1:14" x14ac:dyDescent="0.2">
      <c r="A162" s="11" t="s">
        <v>578</v>
      </c>
      <c r="B162" s="218"/>
      <c r="C162" s="363"/>
      <c r="D162" s="108">
        <f>SUM(D159,D161)</f>
        <v>71001</v>
      </c>
      <c r="E162" s="108">
        <f t="shared" ref="E162:M162" si="30">SUM(E159,E161)</f>
        <v>16750</v>
      </c>
      <c r="F162" s="108">
        <f t="shared" si="30"/>
        <v>2640</v>
      </c>
      <c r="G162" s="108">
        <f t="shared" si="30"/>
        <v>37111</v>
      </c>
      <c r="H162" s="108">
        <f t="shared" si="30"/>
        <v>0</v>
      </c>
      <c r="I162" s="108">
        <f t="shared" si="30"/>
        <v>0</v>
      </c>
      <c r="J162" s="108">
        <f t="shared" si="30"/>
        <v>9500</v>
      </c>
      <c r="K162" s="108">
        <f t="shared" si="30"/>
        <v>5000</v>
      </c>
      <c r="L162" s="108">
        <f t="shared" si="30"/>
        <v>0</v>
      </c>
      <c r="M162" s="108">
        <f t="shared" si="30"/>
        <v>0</v>
      </c>
      <c r="N162" s="140">
        <f t="shared" si="23"/>
        <v>71001</v>
      </c>
    </row>
    <row r="163" spans="1:14" x14ac:dyDescent="0.2">
      <c r="A163" s="47" t="s">
        <v>486</v>
      </c>
      <c r="B163" s="41"/>
      <c r="C163" s="356"/>
      <c r="D163" s="22"/>
      <c r="E163" s="92"/>
      <c r="F163" s="77"/>
      <c r="G163" s="96"/>
      <c r="H163" s="95"/>
      <c r="I163" s="96"/>
      <c r="J163" s="77"/>
      <c r="K163" s="110"/>
      <c r="L163" s="77"/>
      <c r="M163" s="77">
        <v>0</v>
      </c>
      <c r="N163" s="140">
        <f t="shared" si="23"/>
        <v>0</v>
      </c>
    </row>
    <row r="164" spans="1:14" x14ac:dyDescent="0.2">
      <c r="A164" s="11" t="s">
        <v>28</v>
      </c>
      <c r="B164" s="219" t="s">
        <v>137</v>
      </c>
      <c r="C164" s="366" t="s">
        <v>367</v>
      </c>
      <c r="D164" s="104">
        <f>SUM(E164:M164)</f>
        <v>0</v>
      </c>
      <c r="E164" s="92">
        <v>0</v>
      </c>
      <c r="F164" s="92">
        <v>0</v>
      </c>
      <c r="G164" s="96">
        <v>0</v>
      </c>
      <c r="H164" s="77"/>
      <c r="I164" s="96"/>
      <c r="J164" s="77">
        <v>0</v>
      </c>
      <c r="K164" s="92"/>
      <c r="L164" s="92">
        <v>0</v>
      </c>
      <c r="M164" s="77">
        <v>0</v>
      </c>
      <c r="N164" s="140">
        <f t="shared" si="23"/>
        <v>0</v>
      </c>
    </row>
    <row r="165" spans="1:14" x14ac:dyDescent="0.2">
      <c r="A165" s="11" t="s">
        <v>578</v>
      </c>
      <c r="B165" s="219"/>
      <c r="C165" s="366"/>
      <c r="D165" s="104">
        <f>SUM(E165:M165)</f>
        <v>0</v>
      </c>
      <c r="E165" s="96"/>
      <c r="F165" s="92"/>
      <c r="G165" s="96"/>
      <c r="H165" s="77"/>
      <c r="I165" s="96"/>
      <c r="J165" s="77"/>
      <c r="K165" s="96"/>
      <c r="L165" s="92"/>
      <c r="M165" s="77"/>
      <c r="N165" s="140">
        <f t="shared" si="23"/>
        <v>0</v>
      </c>
    </row>
    <row r="166" spans="1:14" x14ac:dyDescent="0.2">
      <c r="A166" s="11" t="s">
        <v>655</v>
      </c>
      <c r="B166" s="219"/>
      <c r="C166" s="366"/>
      <c r="D166" s="104">
        <v>0</v>
      </c>
      <c r="E166" s="96"/>
      <c r="F166" s="92"/>
      <c r="G166" s="96"/>
      <c r="H166" s="94"/>
      <c r="I166" s="96"/>
      <c r="J166" s="77"/>
      <c r="K166" s="96"/>
      <c r="L166" s="92"/>
      <c r="M166" s="77"/>
      <c r="N166" s="140">
        <f t="shared" si="23"/>
        <v>0</v>
      </c>
    </row>
    <row r="167" spans="1:14" x14ac:dyDescent="0.2">
      <c r="A167" s="47" t="s">
        <v>289</v>
      </c>
      <c r="B167" s="40"/>
      <c r="C167" s="355"/>
      <c r="D167" s="47"/>
      <c r="E167" s="99"/>
      <c r="F167" s="95"/>
      <c r="G167" s="99"/>
      <c r="H167" s="95"/>
      <c r="I167" s="99"/>
      <c r="J167" s="95"/>
      <c r="K167" s="99"/>
      <c r="L167" s="95"/>
      <c r="M167" s="95"/>
      <c r="N167" s="140">
        <f t="shared" si="23"/>
        <v>0</v>
      </c>
    </row>
    <row r="168" spans="1:14" x14ac:dyDescent="0.2">
      <c r="A168" s="11" t="s">
        <v>28</v>
      </c>
      <c r="B168" s="219" t="s">
        <v>138</v>
      </c>
      <c r="C168" s="366" t="s">
        <v>363</v>
      </c>
      <c r="D168" s="104">
        <f>SUM(E168:M168)</f>
        <v>8000</v>
      </c>
      <c r="E168" s="92"/>
      <c r="F168" s="77">
        <v>0</v>
      </c>
      <c r="G168" s="96">
        <v>0</v>
      </c>
      <c r="H168" s="77"/>
      <c r="I168" s="96">
        <v>8000</v>
      </c>
      <c r="J168" s="77">
        <v>0</v>
      </c>
      <c r="K168" s="96">
        <v>0</v>
      </c>
      <c r="L168" s="77">
        <v>0</v>
      </c>
      <c r="M168" s="77">
        <v>0</v>
      </c>
      <c r="N168" s="140">
        <f t="shared" si="23"/>
        <v>8000</v>
      </c>
    </row>
    <row r="169" spans="1:14" x14ac:dyDescent="0.2">
      <c r="A169" s="11" t="s">
        <v>597</v>
      </c>
      <c r="B169" s="219"/>
      <c r="C169" s="468"/>
      <c r="D169" s="104">
        <f>SUM(E169:M169)</f>
        <v>14000</v>
      </c>
      <c r="E169" s="92"/>
      <c r="F169" s="77"/>
      <c r="G169" s="96"/>
      <c r="H169" s="77"/>
      <c r="I169" s="96">
        <v>14000</v>
      </c>
      <c r="J169" s="77"/>
      <c r="K169" s="96"/>
      <c r="L169" s="77"/>
      <c r="M169" s="77"/>
      <c r="N169" s="140">
        <f t="shared" si="23"/>
        <v>14000</v>
      </c>
    </row>
    <row r="170" spans="1:14" x14ac:dyDescent="0.2">
      <c r="A170" s="11" t="s">
        <v>578</v>
      </c>
      <c r="B170" s="218"/>
      <c r="C170" s="476"/>
      <c r="D170" s="108">
        <v>14000</v>
      </c>
      <c r="E170" s="108"/>
      <c r="F170" s="108"/>
      <c r="G170" s="108"/>
      <c r="H170" s="108"/>
      <c r="I170" s="93">
        <v>14000</v>
      </c>
      <c r="J170" s="108"/>
      <c r="K170" s="108"/>
      <c r="L170" s="108"/>
      <c r="M170" s="108"/>
      <c r="N170" s="140">
        <f t="shared" si="23"/>
        <v>14000</v>
      </c>
    </row>
    <row r="171" spans="1:14" x14ac:dyDescent="0.2">
      <c r="A171" s="254" t="s">
        <v>294</v>
      </c>
      <c r="B171" s="308"/>
      <c r="C171" s="357"/>
      <c r="D171" s="104"/>
      <c r="E171" s="92"/>
      <c r="F171" s="77"/>
      <c r="G171" s="96"/>
      <c r="H171" s="77"/>
      <c r="I171" s="96"/>
      <c r="J171" s="77"/>
      <c r="K171" s="96"/>
      <c r="L171" s="77"/>
      <c r="M171" s="77"/>
      <c r="N171" s="140">
        <f t="shared" si="23"/>
        <v>0</v>
      </c>
    </row>
    <row r="172" spans="1:14" x14ac:dyDescent="0.2">
      <c r="A172" s="11" t="s">
        <v>28</v>
      </c>
      <c r="B172" s="308" t="s">
        <v>138</v>
      </c>
      <c r="C172" s="366" t="s">
        <v>364</v>
      </c>
      <c r="D172" s="104">
        <f>SUM(E172:M172)</f>
        <v>2400</v>
      </c>
      <c r="E172" s="92"/>
      <c r="F172" s="77"/>
      <c r="G172" s="96"/>
      <c r="H172" s="77"/>
      <c r="I172" s="96"/>
      <c r="J172" s="77"/>
      <c r="K172" s="96"/>
      <c r="L172" s="77">
        <v>2400</v>
      </c>
      <c r="M172" s="77"/>
      <c r="N172" s="140">
        <f t="shared" si="23"/>
        <v>2400</v>
      </c>
    </row>
    <row r="173" spans="1:14" x14ac:dyDescent="0.2">
      <c r="A173" s="11" t="s">
        <v>578</v>
      </c>
      <c r="B173" s="308"/>
      <c r="C173" s="366"/>
      <c r="D173" s="104">
        <f>SUM(E173:M173)</f>
        <v>2400</v>
      </c>
      <c r="E173" s="92"/>
      <c r="F173" s="77"/>
      <c r="G173" s="96"/>
      <c r="H173" s="77"/>
      <c r="I173" s="96"/>
      <c r="J173" s="77"/>
      <c r="K173" s="96"/>
      <c r="L173" s="77">
        <v>2400</v>
      </c>
      <c r="M173" s="77"/>
      <c r="N173" s="140">
        <f t="shared" si="23"/>
        <v>2400</v>
      </c>
    </row>
    <row r="174" spans="1:14" x14ac:dyDescent="0.2">
      <c r="A174" s="11" t="s">
        <v>655</v>
      </c>
      <c r="B174" s="308"/>
      <c r="C174" s="363"/>
      <c r="D174" s="104">
        <f>SUM(E174:M174)</f>
        <v>2400</v>
      </c>
      <c r="E174" s="92"/>
      <c r="F174" s="77"/>
      <c r="G174" s="96"/>
      <c r="H174" s="77"/>
      <c r="I174" s="96"/>
      <c r="J174" s="77"/>
      <c r="K174" s="96"/>
      <c r="L174" s="77">
        <v>2400</v>
      </c>
      <c r="M174" s="77"/>
      <c r="N174" s="140">
        <f t="shared" si="23"/>
        <v>2400</v>
      </c>
    </row>
    <row r="175" spans="1:14" x14ac:dyDescent="0.2">
      <c r="A175" s="47" t="s">
        <v>291</v>
      </c>
      <c r="B175" s="195"/>
      <c r="C175" s="358"/>
      <c r="D175" s="47"/>
      <c r="E175" s="97"/>
      <c r="F175" s="95"/>
      <c r="G175" s="99"/>
      <c r="H175" s="95"/>
      <c r="I175" s="99"/>
      <c r="J175" s="95"/>
      <c r="K175" s="98"/>
      <c r="L175" s="95"/>
      <c r="M175" s="95"/>
      <c r="N175" s="140">
        <f t="shared" si="23"/>
        <v>0</v>
      </c>
    </row>
    <row r="176" spans="1:14" x14ac:dyDescent="0.2">
      <c r="A176" s="11" t="s">
        <v>39</v>
      </c>
      <c r="B176" s="308" t="s">
        <v>137</v>
      </c>
      <c r="C176" s="366" t="s">
        <v>365</v>
      </c>
      <c r="D176" s="104">
        <f>SUM(E176:M176)</f>
        <v>5658</v>
      </c>
      <c r="E176" s="92"/>
      <c r="F176" s="77">
        <v>0</v>
      </c>
      <c r="G176" s="96">
        <v>0</v>
      </c>
      <c r="H176" s="77"/>
      <c r="I176" s="96">
        <v>0</v>
      </c>
      <c r="J176" s="77">
        <v>5658</v>
      </c>
      <c r="K176" s="283"/>
      <c r="L176" s="77">
        <v>0</v>
      </c>
      <c r="M176" s="77">
        <v>0</v>
      </c>
      <c r="N176" s="140">
        <f t="shared" si="23"/>
        <v>5658</v>
      </c>
    </row>
    <row r="177" spans="1:14" x14ac:dyDescent="0.2">
      <c r="A177" s="11" t="s">
        <v>578</v>
      </c>
      <c r="B177" s="308"/>
      <c r="C177" s="469"/>
      <c r="D177" s="104">
        <f>SUM(E177:M177)</f>
        <v>5658</v>
      </c>
      <c r="E177" s="92"/>
      <c r="F177" s="77"/>
      <c r="G177" s="96"/>
      <c r="H177" s="77"/>
      <c r="I177" s="96"/>
      <c r="J177" s="77">
        <v>5658</v>
      </c>
      <c r="K177" s="283"/>
      <c r="L177" s="77"/>
      <c r="M177" s="77"/>
      <c r="N177" s="140">
        <f t="shared" si="23"/>
        <v>5658</v>
      </c>
    </row>
    <row r="178" spans="1:14" x14ac:dyDescent="0.2">
      <c r="A178" s="11" t="s">
        <v>823</v>
      </c>
      <c r="B178" s="308"/>
      <c r="C178" s="469"/>
      <c r="D178" s="104">
        <f>SUM(E178:M178)</f>
        <v>457</v>
      </c>
      <c r="E178" s="92"/>
      <c r="F178" s="77"/>
      <c r="G178" s="96">
        <v>457</v>
      </c>
      <c r="H178" s="77"/>
      <c r="I178" s="96"/>
      <c r="J178" s="77"/>
      <c r="K178" s="283"/>
      <c r="L178" s="77"/>
      <c r="M178" s="77"/>
      <c r="N178" s="140">
        <f t="shared" si="23"/>
        <v>457</v>
      </c>
    </row>
    <row r="179" spans="1:14" x14ac:dyDescent="0.2">
      <c r="A179" s="11" t="s">
        <v>622</v>
      </c>
      <c r="B179" s="308"/>
      <c r="C179" s="469"/>
      <c r="D179" s="104">
        <f>SUM(D178)</f>
        <v>457</v>
      </c>
      <c r="E179" s="104">
        <f t="shared" ref="E179:M179" si="31">SUM(E178)</f>
        <v>0</v>
      </c>
      <c r="F179" s="104">
        <f t="shared" si="31"/>
        <v>0</v>
      </c>
      <c r="G179" s="104">
        <f t="shared" si="31"/>
        <v>457</v>
      </c>
      <c r="H179" s="104">
        <f t="shared" si="31"/>
        <v>0</v>
      </c>
      <c r="I179" s="104">
        <f t="shared" si="31"/>
        <v>0</v>
      </c>
      <c r="J179" s="104">
        <f t="shared" si="31"/>
        <v>0</v>
      </c>
      <c r="K179" s="104">
        <f t="shared" si="31"/>
        <v>0</v>
      </c>
      <c r="L179" s="104">
        <f t="shared" si="31"/>
        <v>0</v>
      </c>
      <c r="M179" s="104">
        <f t="shared" si="31"/>
        <v>0</v>
      </c>
      <c r="N179" s="140">
        <f t="shared" si="23"/>
        <v>457</v>
      </c>
    </row>
    <row r="180" spans="1:14" x14ac:dyDescent="0.2">
      <c r="A180" s="11" t="s">
        <v>655</v>
      </c>
      <c r="B180" s="308"/>
      <c r="C180" s="469"/>
      <c r="D180" s="104">
        <f>SUM(D179+D177)</f>
        <v>6115</v>
      </c>
      <c r="E180" s="104">
        <f t="shared" ref="E180:M180" si="32">SUM(E179+E177)</f>
        <v>0</v>
      </c>
      <c r="F180" s="104">
        <f t="shared" si="32"/>
        <v>0</v>
      </c>
      <c r="G180" s="104">
        <f t="shared" si="32"/>
        <v>457</v>
      </c>
      <c r="H180" s="104">
        <f t="shared" si="32"/>
        <v>0</v>
      </c>
      <c r="I180" s="104">
        <f t="shared" si="32"/>
        <v>0</v>
      </c>
      <c r="J180" s="104">
        <f t="shared" si="32"/>
        <v>5658</v>
      </c>
      <c r="K180" s="104">
        <f t="shared" si="32"/>
        <v>0</v>
      </c>
      <c r="L180" s="104">
        <f t="shared" si="32"/>
        <v>0</v>
      </c>
      <c r="M180" s="104">
        <f t="shared" si="32"/>
        <v>0</v>
      </c>
      <c r="N180" s="140">
        <f t="shared" si="23"/>
        <v>6115</v>
      </c>
    </row>
    <row r="181" spans="1:14" x14ac:dyDescent="0.2">
      <c r="A181" s="254" t="s">
        <v>462</v>
      </c>
      <c r="B181" s="195"/>
      <c r="C181" s="359"/>
      <c r="D181" s="47"/>
      <c r="E181" s="97"/>
      <c r="F181" s="95"/>
      <c r="G181" s="99"/>
      <c r="H181" s="95"/>
      <c r="I181" s="99"/>
      <c r="J181" s="95"/>
      <c r="K181" s="98"/>
      <c r="L181" s="95"/>
      <c r="M181" s="95"/>
      <c r="N181" s="140">
        <f t="shared" si="23"/>
        <v>0</v>
      </c>
    </row>
    <row r="182" spans="1:14" x14ac:dyDescent="0.2">
      <c r="A182" s="11" t="s">
        <v>39</v>
      </c>
      <c r="B182" s="308" t="s">
        <v>137</v>
      </c>
      <c r="C182" s="366" t="s">
        <v>366</v>
      </c>
      <c r="D182" s="104">
        <f>SUM(E182:M182)</f>
        <v>211891</v>
      </c>
      <c r="E182" s="92"/>
      <c r="F182" s="77"/>
      <c r="G182" s="285">
        <v>211891</v>
      </c>
      <c r="H182" s="77"/>
      <c r="I182" s="96">
        <v>0</v>
      </c>
      <c r="J182" s="77">
        <v>0</v>
      </c>
      <c r="K182" s="110"/>
      <c r="L182" s="77">
        <v>0</v>
      </c>
      <c r="M182" s="77">
        <v>0</v>
      </c>
      <c r="N182" s="140">
        <f t="shared" si="23"/>
        <v>211891</v>
      </c>
    </row>
    <row r="183" spans="1:14" x14ac:dyDescent="0.2">
      <c r="A183" s="11" t="s">
        <v>581</v>
      </c>
      <c r="B183" s="28"/>
      <c r="C183" s="469"/>
      <c r="D183" s="104">
        <f>SUM(E183:M183)</f>
        <v>214011</v>
      </c>
      <c r="E183" s="96"/>
      <c r="F183" s="77"/>
      <c r="G183" s="285">
        <v>214011</v>
      </c>
      <c r="H183" s="77"/>
      <c r="I183" s="96"/>
      <c r="J183" s="77"/>
      <c r="K183" s="96"/>
      <c r="L183" s="77"/>
      <c r="M183" s="77"/>
      <c r="N183" s="140">
        <f t="shared" si="23"/>
        <v>214011</v>
      </c>
    </row>
    <row r="184" spans="1:14" x14ac:dyDescent="0.2">
      <c r="A184" s="11" t="s">
        <v>578</v>
      </c>
      <c r="B184" s="28"/>
      <c r="C184" s="469"/>
      <c r="D184" s="104">
        <f>SUM(E184:M184)</f>
        <v>214011</v>
      </c>
      <c r="E184" s="104"/>
      <c r="F184" s="104"/>
      <c r="G184" s="127">
        <v>214011</v>
      </c>
      <c r="H184" s="104"/>
      <c r="I184" s="104"/>
      <c r="J184" s="104"/>
      <c r="K184" s="104"/>
      <c r="L184" s="104"/>
      <c r="M184" s="104"/>
      <c r="N184" s="140">
        <f t="shared" si="23"/>
        <v>214011</v>
      </c>
    </row>
    <row r="185" spans="1:14" x14ac:dyDescent="0.2">
      <c r="A185" s="181" t="s">
        <v>452</v>
      </c>
      <c r="B185" s="52"/>
      <c r="C185" s="359"/>
      <c r="D185" s="176"/>
      <c r="E185" s="99"/>
      <c r="F185" s="95"/>
      <c r="G185" s="99"/>
      <c r="H185" s="95"/>
      <c r="I185" s="99"/>
      <c r="J185" s="95"/>
      <c r="K185" s="99"/>
      <c r="L185" s="95"/>
      <c r="M185" s="95"/>
      <c r="N185" s="140">
        <f t="shared" si="23"/>
        <v>0</v>
      </c>
    </row>
    <row r="186" spans="1:14" x14ac:dyDescent="0.2">
      <c r="A186" s="30" t="s">
        <v>38</v>
      </c>
      <c r="B186" s="59" t="s">
        <v>138</v>
      </c>
      <c r="C186" s="366">
        <v>102023</v>
      </c>
      <c r="D186" s="104">
        <f>SUM(E186:M186)</f>
        <v>4229</v>
      </c>
      <c r="E186" s="96"/>
      <c r="F186" s="77">
        <v>0</v>
      </c>
      <c r="G186" s="96">
        <v>0</v>
      </c>
      <c r="H186" s="77">
        <v>0</v>
      </c>
      <c r="I186" s="96">
        <v>0</v>
      </c>
      <c r="J186" s="77">
        <v>4229</v>
      </c>
      <c r="K186" s="96">
        <v>0</v>
      </c>
      <c r="L186" s="77">
        <v>0</v>
      </c>
      <c r="M186" s="77">
        <v>0</v>
      </c>
      <c r="N186" s="140">
        <f t="shared" si="23"/>
        <v>4229</v>
      </c>
    </row>
    <row r="187" spans="1:14" x14ac:dyDescent="0.2">
      <c r="A187" s="11" t="s">
        <v>578</v>
      </c>
      <c r="B187" s="59"/>
      <c r="C187" s="469"/>
      <c r="D187" s="104">
        <f>SUM(E187:M187)</f>
        <v>4229</v>
      </c>
      <c r="E187" s="96"/>
      <c r="F187" s="77"/>
      <c r="G187" s="96"/>
      <c r="H187" s="77"/>
      <c r="I187" s="96"/>
      <c r="J187" s="77">
        <v>4229</v>
      </c>
      <c r="K187" s="96"/>
      <c r="L187" s="77"/>
      <c r="M187" s="77"/>
      <c r="N187" s="140">
        <f t="shared" si="23"/>
        <v>4229</v>
      </c>
    </row>
    <row r="188" spans="1:14" x14ac:dyDescent="0.2">
      <c r="A188" s="11" t="s">
        <v>655</v>
      </c>
      <c r="B188" s="59"/>
      <c r="C188" s="469"/>
      <c r="D188" s="108">
        <f>SUM(E188:M188)</f>
        <v>4229</v>
      </c>
      <c r="E188" s="101"/>
      <c r="F188" s="94"/>
      <c r="G188" s="96"/>
      <c r="H188" s="77"/>
      <c r="I188" s="96"/>
      <c r="J188" s="77">
        <v>4229</v>
      </c>
      <c r="K188" s="96"/>
      <c r="L188" s="77"/>
      <c r="M188" s="77"/>
      <c r="N188" s="140">
        <f t="shared" si="23"/>
        <v>4229</v>
      </c>
    </row>
    <row r="189" spans="1:14" x14ac:dyDescent="0.2">
      <c r="A189" s="181" t="s">
        <v>453</v>
      </c>
      <c r="B189" s="245"/>
      <c r="C189" s="359"/>
      <c r="D189" s="104"/>
      <c r="E189" s="96"/>
      <c r="F189" s="77"/>
      <c r="G189" s="98"/>
      <c r="H189" s="95"/>
      <c r="I189" s="99"/>
      <c r="J189" s="95"/>
      <c r="K189" s="99"/>
      <c r="L189" s="95"/>
      <c r="M189" s="95"/>
      <c r="N189" s="140">
        <f t="shared" si="23"/>
        <v>0</v>
      </c>
    </row>
    <row r="190" spans="1:14" x14ac:dyDescent="0.2">
      <c r="A190" s="30" t="s">
        <v>38</v>
      </c>
      <c r="B190" s="219" t="s">
        <v>138</v>
      </c>
      <c r="C190" s="366">
        <v>102024</v>
      </c>
      <c r="D190" s="104">
        <f>SUM(E190:M190)</f>
        <v>0</v>
      </c>
      <c r="E190" s="96"/>
      <c r="F190" s="77"/>
      <c r="G190" s="110">
        <v>0</v>
      </c>
      <c r="H190" s="77"/>
      <c r="I190" s="96"/>
      <c r="J190" s="77"/>
      <c r="K190" s="96"/>
      <c r="L190" s="77"/>
      <c r="M190" s="77"/>
      <c r="N190" s="140">
        <f t="shared" si="23"/>
        <v>0</v>
      </c>
    </row>
    <row r="191" spans="1:14" x14ac:dyDescent="0.2">
      <c r="A191" s="11" t="s">
        <v>578</v>
      </c>
      <c r="B191" s="219"/>
      <c r="C191" s="366"/>
      <c r="D191" s="104">
        <f t="shared" ref="D191:D192" si="33">SUM(E191:M191)</f>
        <v>0</v>
      </c>
      <c r="E191" s="96"/>
      <c r="F191" s="77"/>
      <c r="G191" s="96"/>
      <c r="H191" s="77"/>
      <c r="I191" s="96"/>
      <c r="J191" s="77"/>
      <c r="K191" s="96"/>
      <c r="L191" s="77"/>
      <c r="M191" s="77"/>
      <c r="N191" s="140">
        <f t="shared" si="23"/>
        <v>0</v>
      </c>
    </row>
    <row r="192" spans="1:14" x14ac:dyDescent="0.2">
      <c r="A192" s="11" t="s">
        <v>655</v>
      </c>
      <c r="B192" s="218"/>
      <c r="C192" s="363"/>
      <c r="D192" s="104">
        <f t="shared" si="33"/>
        <v>0</v>
      </c>
      <c r="E192" s="96"/>
      <c r="F192" s="77"/>
      <c r="G192" s="96"/>
      <c r="H192" s="77"/>
      <c r="I192" s="96"/>
      <c r="J192" s="77"/>
      <c r="K192" s="96"/>
      <c r="L192" s="77"/>
      <c r="M192" s="77"/>
      <c r="N192" s="140">
        <f t="shared" si="23"/>
        <v>0</v>
      </c>
    </row>
    <row r="193" spans="1:14" x14ac:dyDescent="0.2">
      <c r="A193" s="13" t="s">
        <v>463</v>
      </c>
      <c r="B193" s="19"/>
      <c r="C193" s="352"/>
      <c r="D193" s="13"/>
      <c r="E193" s="99"/>
      <c r="F193" s="95"/>
      <c r="G193" s="99"/>
      <c r="H193" s="95"/>
      <c r="I193" s="95"/>
      <c r="J193" s="95"/>
      <c r="K193" s="99"/>
      <c r="L193" s="95"/>
      <c r="M193" s="95"/>
      <c r="N193" s="140">
        <f t="shared" si="23"/>
        <v>0</v>
      </c>
    </row>
    <row r="194" spans="1:14" x14ac:dyDescent="0.2">
      <c r="A194" s="11" t="s">
        <v>28</v>
      </c>
      <c r="B194" s="219" t="s">
        <v>137</v>
      </c>
      <c r="C194" s="366">
        <v>104030</v>
      </c>
      <c r="D194" s="104">
        <f>SUM(E194:M194)</f>
        <v>0</v>
      </c>
      <c r="E194" s="96"/>
      <c r="F194" s="77">
        <v>0</v>
      </c>
      <c r="G194" s="96">
        <v>0</v>
      </c>
      <c r="H194" s="77">
        <v>0</v>
      </c>
      <c r="I194" s="77">
        <v>0</v>
      </c>
      <c r="J194" s="77">
        <v>0</v>
      </c>
      <c r="K194" s="96">
        <v>0</v>
      </c>
      <c r="L194" s="77">
        <v>0</v>
      </c>
      <c r="M194" s="77">
        <v>0</v>
      </c>
      <c r="N194" s="140">
        <f t="shared" si="23"/>
        <v>0</v>
      </c>
    </row>
    <row r="195" spans="1:14" x14ac:dyDescent="0.2">
      <c r="A195" s="11" t="s">
        <v>578</v>
      </c>
      <c r="B195" s="219"/>
      <c r="C195" s="366"/>
      <c r="D195" s="104">
        <f>SUM(E195:M195)</f>
        <v>0</v>
      </c>
      <c r="E195" s="96"/>
      <c r="F195" s="77"/>
      <c r="G195" s="96"/>
      <c r="H195" s="77"/>
      <c r="I195" s="77"/>
      <c r="J195" s="77"/>
      <c r="K195" s="96"/>
      <c r="L195" s="77"/>
      <c r="M195" s="77"/>
      <c r="N195" s="140">
        <f t="shared" si="23"/>
        <v>0</v>
      </c>
    </row>
    <row r="196" spans="1:14" x14ac:dyDescent="0.2">
      <c r="A196" s="11" t="s">
        <v>655</v>
      </c>
      <c r="B196" s="219"/>
      <c r="C196" s="366"/>
      <c r="D196" s="104">
        <v>0</v>
      </c>
      <c r="E196" s="96"/>
      <c r="F196" s="77"/>
      <c r="G196" s="96"/>
      <c r="H196" s="77"/>
      <c r="I196" s="77"/>
      <c r="J196" s="77"/>
      <c r="K196" s="96"/>
      <c r="L196" s="77"/>
      <c r="M196" s="77"/>
      <c r="N196" s="140">
        <f t="shared" si="23"/>
        <v>0</v>
      </c>
    </row>
    <row r="197" spans="1:14" x14ac:dyDescent="0.2">
      <c r="A197" s="13" t="s">
        <v>464</v>
      </c>
      <c r="B197" s="7"/>
      <c r="C197" s="351"/>
      <c r="D197" s="13"/>
      <c r="E197" s="99"/>
      <c r="F197" s="95"/>
      <c r="G197" s="99"/>
      <c r="H197" s="95"/>
      <c r="I197" s="95"/>
      <c r="J197" s="95"/>
      <c r="K197" s="99"/>
      <c r="L197" s="95"/>
      <c r="M197" s="95"/>
      <c r="N197" s="140">
        <f t="shared" si="23"/>
        <v>0</v>
      </c>
    </row>
    <row r="198" spans="1:14" x14ac:dyDescent="0.2">
      <c r="A198" s="11" t="s">
        <v>28</v>
      </c>
      <c r="B198" s="219" t="s">
        <v>137</v>
      </c>
      <c r="C198" s="366">
        <v>104037</v>
      </c>
      <c r="D198" s="104">
        <f>SUM(E198:M198)</f>
        <v>1600</v>
      </c>
      <c r="E198" s="96">
        <v>0</v>
      </c>
      <c r="F198" s="77">
        <v>0</v>
      </c>
      <c r="G198" s="96">
        <v>1600</v>
      </c>
      <c r="H198" s="77">
        <v>0</v>
      </c>
      <c r="I198" s="77">
        <v>0</v>
      </c>
      <c r="J198" s="77">
        <v>0</v>
      </c>
      <c r="K198" s="96">
        <v>0</v>
      </c>
      <c r="L198" s="77">
        <v>0</v>
      </c>
      <c r="M198" s="77">
        <v>0</v>
      </c>
      <c r="N198" s="140">
        <f t="shared" si="23"/>
        <v>1600</v>
      </c>
    </row>
    <row r="199" spans="1:14" x14ac:dyDescent="0.2">
      <c r="A199" s="11" t="s">
        <v>578</v>
      </c>
      <c r="B199" s="219"/>
      <c r="C199" s="366"/>
      <c r="D199" s="104">
        <f>SUM(E199:M199)</f>
        <v>1600</v>
      </c>
      <c r="E199" s="96"/>
      <c r="F199" s="77"/>
      <c r="G199" s="96">
        <v>1600</v>
      </c>
      <c r="H199" s="77"/>
      <c r="I199" s="77"/>
      <c r="J199" s="77"/>
      <c r="K199" s="96"/>
      <c r="L199" s="77"/>
      <c r="M199" s="77"/>
      <c r="N199" s="140">
        <f t="shared" si="23"/>
        <v>1600</v>
      </c>
    </row>
    <row r="200" spans="1:14" x14ac:dyDescent="0.2">
      <c r="A200" s="11" t="s">
        <v>655</v>
      </c>
      <c r="B200" s="219"/>
      <c r="C200" s="366"/>
      <c r="D200" s="104">
        <f>SUM(E200:M200)</f>
        <v>1600</v>
      </c>
      <c r="E200" s="96"/>
      <c r="F200" s="77"/>
      <c r="G200" s="96">
        <v>1600</v>
      </c>
      <c r="H200" s="77"/>
      <c r="I200" s="77"/>
      <c r="J200" s="77"/>
      <c r="K200" s="96"/>
      <c r="L200" s="77"/>
      <c r="M200" s="77"/>
      <c r="N200" s="140">
        <f t="shared" si="23"/>
        <v>1600</v>
      </c>
    </row>
    <row r="201" spans="1:14" x14ac:dyDescent="0.2">
      <c r="A201" s="13" t="s">
        <v>456</v>
      </c>
      <c r="B201" s="7"/>
      <c r="C201" s="353"/>
      <c r="D201" s="13"/>
      <c r="E201" s="99"/>
      <c r="F201" s="95"/>
      <c r="G201" s="99"/>
      <c r="H201" s="95"/>
      <c r="I201" s="95"/>
      <c r="J201" s="95"/>
      <c r="K201" s="99"/>
      <c r="L201" s="95"/>
      <c r="M201" s="95"/>
      <c r="N201" s="140">
        <f t="shared" si="23"/>
        <v>0</v>
      </c>
    </row>
    <row r="202" spans="1:14" x14ac:dyDescent="0.2">
      <c r="A202" s="11" t="s">
        <v>28</v>
      </c>
      <c r="B202" s="219" t="s">
        <v>137</v>
      </c>
      <c r="C202" s="366">
        <v>104042</v>
      </c>
      <c r="D202" s="104">
        <f>SUM(E202:M202)</f>
        <v>0</v>
      </c>
      <c r="E202" s="96"/>
      <c r="F202" s="77">
        <v>0</v>
      </c>
      <c r="G202" s="96">
        <v>0</v>
      </c>
      <c r="H202" s="77">
        <v>0</v>
      </c>
      <c r="I202" s="77">
        <v>0</v>
      </c>
      <c r="J202" s="77">
        <v>0</v>
      </c>
      <c r="K202" s="96">
        <v>0</v>
      </c>
      <c r="L202" s="77">
        <v>0</v>
      </c>
      <c r="M202" s="77">
        <v>0</v>
      </c>
      <c r="N202" s="140">
        <f t="shared" ref="N202:N240" si="34">SUM(E202:M202)</f>
        <v>0</v>
      </c>
    </row>
    <row r="203" spans="1:14" x14ac:dyDescent="0.2">
      <c r="A203" s="11" t="s">
        <v>578</v>
      </c>
      <c r="B203" s="219"/>
      <c r="C203" s="366"/>
      <c r="D203" s="104">
        <f>SUM(E203:M203)</f>
        <v>0</v>
      </c>
      <c r="E203" s="96"/>
      <c r="F203" s="77"/>
      <c r="G203" s="96"/>
      <c r="H203" s="77"/>
      <c r="I203" s="77"/>
      <c r="J203" s="77"/>
      <c r="K203" s="96"/>
      <c r="L203" s="77"/>
      <c r="M203" s="77"/>
      <c r="N203" s="140">
        <f t="shared" si="34"/>
        <v>0</v>
      </c>
    </row>
    <row r="204" spans="1:14" x14ac:dyDescent="0.2">
      <c r="A204" s="11" t="s">
        <v>655</v>
      </c>
      <c r="B204" s="219"/>
      <c r="C204" s="366"/>
      <c r="D204" s="108">
        <v>0</v>
      </c>
      <c r="E204" s="91"/>
      <c r="F204" s="77"/>
      <c r="G204" s="96"/>
      <c r="H204" s="77"/>
      <c r="I204" s="77"/>
      <c r="J204" s="77"/>
      <c r="K204" s="96"/>
      <c r="L204" s="77"/>
      <c r="M204" s="77"/>
      <c r="N204" s="140">
        <f t="shared" si="34"/>
        <v>0</v>
      </c>
    </row>
    <row r="205" spans="1:14" x14ac:dyDescent="0.2">
      <c r="A205" s="47" t="s">
        <v>457</v>
      </c>
      <c r="B205" s="40"/>
      <c r="C205" s="353"/>
      <c r="D205" s="194"/>
      <c r="E205" s="96"/>
      <c r="F205" s="95"/>
      <c r="G205" s="99"/>
      <c r="H205" s="95"/>
      <c r="I205" s="95"/>
      <c r="J205" s="95"/>
      <c r="K205" s="99"/>
      <c r="L205" s="95"/>
      <c r="M205" s="95"/>
      <c r="N205" s="140">
        <f t="shared" si="34"/>
        <v>0</v>
      </c>
    </row>
    <row r="206" spans="1:14" x14ac:dyDescent="0.2">
      <c r="A206" s="11" t="s">
        <v>28</v>
      </c>
      <c r="B206" s="219" t="s">
        <v>137</v>
      </c>
      <c r="C206" s="366">
        <v>106010</v>
      </c>
      <c r="D206" s="104">
        <f>SUM(E206:M206)</f>
        <v>7800</v>
      </c>
      <c r="E206" s="96"/>
      <c r="F206" s="77"/>
      <c r="G206" s="96">
        <v>7800</v>
      </c>
      <c r="H206" s="77">
        <v>0</v>
      </c>
      <c r="I206" s="77">
        <v>0</v>
      </c>
      <c r="J206" s="77">
        <v>0</v>
      </c>
      <c r="K206" s="96">
        <v>0</v>
      </c>
      <c r="L206" s="77">
        <v>0</v>
      </c>
      <c r="M206" s="77">
        <v>0</v>
      </c>
      <c r="N206" s="140">
        <f t="shared" si="34"/>
        <v>7800</v>
      </c>
    </row>
    <row r="207" spans="1:14" x14ac:dyDescent="0.2">
      <c r="A207" s="11" t="s">
        <v>578</v>
      </c>
      <c r="B207" s="219"/>
      <c r="C207" s="366"/>
      <c r="D207" s="104">
        <f>SUM(E207:M207)</f>
        <v>7800</v>
      </c>
      <c r="E207" s="96"/>
      <c r="F207" s="77"/>
      <c r="G207" s="96">
        <v>7800</v>
      </c>
      <c r="H207" s="77"/>
      <c r="I207" s="77"/>
      <c r="J207" s="77"/>
      <c r="K207" s="96"/>
      <c r="L207" s="77"/>
      <c r="M207" s="77"/>
      <c r="N207" s="140">
        <f t="shared" si="34"/>
        <v>7800</v>
      </c>
    </row>
    <row r="208" spans="1:14" x14ac:dyDescent="0.2">
      <c r="A208" s="11" t="s">
        <v>655</v>
      </c>
      <c r="B208" s="219"/>
      <c r="C208" s="363"/>
      <c r="D208" s="104">
        <f>SUM(E208:M208)</f>
        <v>7800</v>
      </c>
      <c r="E208" s="96"/>
      <c r="F208" s="77"/>
      <c r="G208" s="96">
        <v>7800</v>
      </c>
      <c r="H208" s="77"/>
      <c r="I208" s="77"/>
      <c r="J208" s="77"/>
      <c r="K208" s="96"/>
      <c r="L208" s="77"/>
      <c r="M208" s="77"/>
      <c r="N208" s="140">
        <f t="shared" si="34"/>
        <v>7800</v>
      </c>
    </row>
    <row r="209" spans="1:14" x14ac:dyDescent="0.2">
      <c r="A209" s="47" t="s">
        <v>458</v>
      </c>
      <c r="B209" s="245"/>
      <c r="C209" s="353"/>
      <c r="D209" s="109"/>
      <c r="E209" s="99"/>
      <c r="F209" s="95"/>
      <c r="G209" s="99"/>
      <c r="H209" s="95"/>
      <c r="I209" s="95"/>
      <c r="J209" s="95"/>
      <c r="K209" s="99"/>
      <c r="L209" s="95"/>
      <c r="M209" s="95"/>
      <c r="N209" s="140">
        <f t="shared" si="34"/>
        <v>0</v>
      </c>
    </row>
    <row r="210" spans="1:14" x14ac:dyDescent="0.2">
      <c r="A210" s="11" t="s">
        <v>28</v>
      </c>
      <c r="B210" s="219" t="s">
        <v>137</v>
      </c>
      <c r="C210" s="366">
        <v>106020</v>
      </c>
      <c r="D210" s="104">
        <f>SUM(E210:M210)</f>
        <v>0</v>
      </c>
      <c r="E210" s="96"/>
      <c r="F210" s="77"/>
      <c r="G210" s="96">
        <v>0</v>
      </c>
      <c r="H210" s="77"/>
      <c r="I210" s="77"/>
      <c r="J210" s="77"/>
      <c r="K210" s="96"/>
      <c r="L210" s="77"/>
      <c r="M210" s="77"/>
      <c r="N210" s="140">
        <f t="shared" si="34"/>
        <v>0</v>
      </c>
    </row>
    <row r="211" spans="1:14" x14ac:dyDescent="0.2">
      <c r="A211" s="11" t="s">
        <v>578</v>
      </c>
      <c r="B211" s="219"/>
      <c r="C211" s="366"/>
      <c r="D211" s="104">
        <f>SUM(E211:M211)</f>
        <v>0</v>
      </c>
      <c r="E211" s="96"/>
      <c r="F211" s="77"/>
      <c r="G211" s="96"/>
      <c r="H211" s="77"/>
      <c r="I211" s="77"/>
      <c r="J211" s="77"/>
      <c r="K211" s="96"/>
      <c r="L211" s="77"/>
      <c r="M211" s="77"/>
      <c r="N211" s="140">
        <f t="shared" si="34"/>
        <v>0</v>
      </c>
    </row>
    <row r="212" spans="1:14" x14ac:dyDescent="0.2">
      <c r="A212" s="11" t="s">
        <v>655</v>
      </c>
      <c r="B212" s="218"/>
      <c r="C212" s="366"/>
      <c r="D212" s="104">
        <v>0</v>
      </c>
      <c r="E212" s="96"/>
      <c r="F212" s="77"/>
      <c r="G212" s="96"/>
      <c r="H212" s="77"/>
      <c r="I212" s="77"/>
      <c r="J212" s="77"/>
      <c r="K212" s="96"/>
      <c r="L212" s="77"/>
      <c r="M212" s="77"/>
      <c r="N212" s="140">
        <f t="shared" si="34"/>
        <v>0</v>
      </c>
    </row>
    <row r="213" spans="1:14" x14ac:dyDescent="0.2">
      <c r="A213" s="13" t="s">
        <v>465</v>
      </c>
      <c r="B213" s="219"/>
      <c r="C213" s="353"/>
      <c r="D213" s="109"/>
      <c r="E213" s="98"/>
      <c r="F213" s="95"/>
      <c r="G213" s="99"/>
      <c r="H213" s="95"/>
      <c r="I213" s="95"/>
      <c r="J213" s="95"/>
      <c r="K213" s="99"/>
      <c r="L213" s="95"/>
      <c r="M213" s="95"/>
      <c r="N213" s="140">
        <f t="shared" si="34"/>
        <v>0</v>
      </c>
    </row>
    <row r="214" spans="1:14" x14ac:dyDescent="0.2">
      <c r="A214" s="11" t="s">
        <v>28</v>
      </c>
      <c r="B214" s="219" t="s">
        <v>137</v>
      </c>
      <c r="C214" s="366">
        <v>107060</v>
      </c>
      <c r="D214" s="104">
        <f>SUM(E214:M214)</f>
        <v>26148</v>
      </c>
      <c r="E214" s="110"/>
      <c r="F214" s="77"/>
      <c r="G214" s="96">
        <v>2689</v>
      </c>
      <c r="H214" s="77">
        <v>22959</v>
      </c>
      <c r="I214" s="77">
        <v>500</v>
      </c>
      <c r="J214" s="77"/>
      <c r="K214" s="96"/>
      <c r="L214" s="77"/>
      <c r="M214" s="77"/>
      <c r="N214" s="140">
        <f t="shared" si="34"/>
        <v>26148</v>
      </c>
    </row>
    <row r="215" spans="1:14" x14ac:dyDescent="0.2">
      <c r="A215" s="11" t="s">
        <v>578</v>
      </c>
      <c r="B215" s="219"/>
      <c r="C215" s="366"/>
      <c r="D215" s="104">
        <f>SUM(E215:M215)</f>
        <v>26148</v>
      </c>
      <c r="E215" s="96"/>
      <c r="F215" s="77"/>
      <c r="G215" s="96">
        <v>2689</v>
      </c>
      <c r="H215" s="77">
        <v>22959</v>
      </c>
      <c r="I215" s="77">
        <v>500</v>
      </c>
      <c r="J215" s="77"/>
      <c r="K215" s="96"/>
      <c r="L215" s="77"/>
      <c r="M215" s="77"/>
      <c r="N215" s="140">
        <f t="shared" si="34"/>
        <v>26148</v>
      </c>
    </row>
    <row r="216" spans="1:14" x14ac:dyDescent="0.2">
      <c r="A216" s="11" t="s">
        <v>655</v>
      </c>
      <c r="B216" s="219"/>
      <c r="C216" s="366"/>
      <c r="D216" s="108">
        <f>SUM(E216:M216)</f>
        <v>26148</v>
      </c>
      <c r="E216" s="101"/>
      <c r="F216" s="94"/>
      <c r="G216" s="101">
        <v>2689</v>
      </c>
      <c r="H216" s="94">
        <v>22959</v>
      </c>
      <c r="I216" s="94">
        <v>500</v>
      </c>
      <c r="J216" s="94"/>
      <c r="K216" s="101"/>
      <c r="L216" s="94"/>
      <c r="M216" s="94"/>
      <c r="N216" s="140">
        <f t="shared" si="34"/>
        <v>26148</v>
      </c>
    </row>
    <row r="217" spans="1:14" x14ac:dyDescent="0.2">
      <c r="A217" s="47" t="s">
        <v>460</v>
      </c>
      <c r="B217" s="47"/>
      <c r="C217" s="360"/>
      <c r="D217" s="104"/>
      <c r="E217" s="92"/>
      <c r="F217" s="77"/>
      <c r="G217" s="96"/>
      <c r="H217" s="77"/>
      <c r="I217" s="77"/>
      <c r="J217" s="77"/>
      <c r="K217" s="96"/>
      <c r="L217" s="77"/>
      <c r="M217" s="77"/>
      <c r="N217" s="140">
        <f t="shared" si="34"/>
        <v>0</v>
      </c>
    </row>
    <row r="218" spans="1:14" x14ac:dyDescent="0.2">
      <c r="A218" s="11" t="s">
        <v>28</v>
      </c>
      <c r="B218" s="219" t="s">
        <v>137</v>
      </c>
      <c r="C218" s="366">
        <v>900020</v>
      </c>
      <c r="D218" s="104">
        <f>SUM(E218:M218)</f>
        <v>0</v>
      </c>
      <c r="E218" s="92"/>
      <c r="F218" s="77"/>
      <c r="G218" s="96"/>
      <c r="H218" s="77"/>
      <c r="I218" s="77"/>
      <c r="J218" s="77"/>
      <c r="K218" s="96"/>
      <c r="L218" s="77"/>
      <c r="M218" s="77"/>
      <c r="N218" s="140">
        <f t="shared" si="34"/>
        <v>0</v>
      </c>
    </row>
    <row r="219" spans="1:14" x14ac:dyDescent="0.2">
      <c r="A219" s="11" t="s">
        <v>578</v>
      </c>
      <c r="B219" s="219"/>
      <c r="C219" s="366"/>
      <c r="D219" s="104">
        <f>SUM(E219:M219)</f>
        <v>0</v>
      </c>
      <c r="E219" s="92"/>
      <c r="F219" s="77"/>
      <c r="G219" s="96"/>
      <c r="H219" s="77"/>
      <c r="I219" s="77"/>
      <c r="J219" s="77"/>
      <c r="K219" s="96"/>
      <c r="L219" s="77"/>
      <c r="M219" s="77"/>
      <c r="N219" s="140">
        <f t="shared" si="34"/>
        <v>0</v>
      </c>
    </row>
    <row r="220" spans="1:14" x14ac:dyDescent="0.2">
      <c r="A220" s="15" t="s">
        <v>655</v>
      </c>
      <c r="B220" s="219"/>
      <c r="C220" s="366"/>
      <c r="D220" s="104">
        <v>0</v>
      </c>
      <c r="E220" s="92"/>
      <c r="F220" s="77"/>
      <c r="G220" s="96"/>
      <c r="H220" s="77"/>
      <c r="I220" s="77"/>
      <c r="J220" s="77"/>
      <c r="K220" s="96"/>
      <c r="L220" s="77"/>
      <c r="M220" s="77"/>
      <c r="N220" s="140">
        <f t="shared" si="34"/>
        <v>0</v>
      </c>
    </row>
    <row r="221" spans="1:14" x14ac:dyDescent="0.2">
      <c r="A221" s="264" t="s">
        <v>461</v>
      </c>
      <c r="B221" s="245"/>
      <c r="C221" s="351"/>
      <c r="D221" s="109"/>
      <c r="E221" s="97"/>
      <c r="F221" s="95"/>
      <c r="G221" s="99"/>
      <c r="H221" s="95"/>
      <c r="I221" s="95"/>
      <c r="J221" s="95"/>
      <c r="K221" s="99"/>
      <c r="L221" s="95"/>
      <c r="M221" s="95"/>
      <c r="N221" s="140">
        <f t="shared" si="34"/>
        <v>0</v>
      </c>
    </row>
    <row r="222" spans="1:14" x14ac:dyDescent="0.2">
      <c r="A222" s="11" t="s">
        <v>28</v>
      </c>
      <c r="B222" s="219" t="s">
        <v>138</v>
      </c>
      <c r="C222" s="366">
        <v>900060</v>
      </c>
      <c r="D222" s="104">
        <f>SUM(E222:M222)</f>
        <v>0</v>
      </c>
      <c r="E222" s="92"/>
      <c r="F222" s="77"/>
      <c r="G222" s="96"/>
      <c r="H222" s="77"/>
      <c r="I222" s="77"/>
      <c r="J222" s="77"/>
      <c r="K222" s="96"/>
      <c r="L222" s="77"/>
      <c r="M222" s="77">
        <v>0</v>
      </c>
      <c r="N222" s="140">
        <f t="shared" si="34"/>
        <v>0</v>
      </c>
    </row>
    <row r="223" spans="1:14" x14ac:dyDescent="0.2">
      <c r="A223" s="11" t="s">
        <v>578</v>
      </c>
      <c r="B223" s="219"/>
      <c r="C223" s="366"/>
      <c r="D223" s="104">
        <f>SUM(E223:M223)</f>
        <v>0</v>
      </c>
      <c r="E223" s="92"/>
      <c r="F223" s="77"/>
      <c r="G223" s="96"/>
      <c r="H223" s="77"/>
      <c r="I223" s="77"/>
      <c r="J223" s="77"/>
      <c r="K223" s="96"/>
      <c r="L223" s="77"/>
      <c r="M223" s="77">
        <v>0</v>
      </c>
      <c r="N223" s="140">
        <f t="shared" si="34"/>
        <v>0</v>
      </c>
    </row>
    <row r="224" spans="1:14" x14ac:dyDescent="0.2">
      <c r="A224" s="11" t="s">
        <v>778</v>
      </c>
      <c r="B224" s="219"/>
      <c r="C224" s="366"/>
      <c r="D224" s="104">
        <f>SUM(E224:M224)</f>
        <v>1200000</v>
      </c>
      <c r="E224" s="92"/>
      <c r="F224" s="77"/>
      <c r="G224" s="96"/>
      <c r="H224" s="77"/>
      <c r="I224" s="77"/>
      <c r="J224" s="77"/>
      <c r="K224" s="96"/>
      <c r="L224" s="77"/>
      <c r="M224" s="77">
        <v>1200000</v>
      </c>
      <c r="N224" s="140">
        <f t="shared" si="34"/>
        <v>1200000</v>
      </c>
    </row>
    <row r="225" spans="1:15" x14ac:dyDescent="0.2">
      <c r="A225" s="11" t="s">
        <v>622</v>
      </c>
      <c r="B225" s="219"/>
      <c r="C225" s="366"/>
      <c r="D225" s="104">
        <f>SUM(D224)</f>
        <v>1200000</v>
      </c>
      <c r="E225" s="104">
        <f t="shared" ref="E225:M225" si="35">SUM(E224)</f>
        <v>0</v>
      </c>
      <c r="F225" s="104">
        <f t="shared" si="35"/>
        <v>0</v>
      </c>
      <c r="G225" s="104">
        <f t="shared" si="35"/>
        <v>0</v>
      </c>
      <c r="H225" s="104">
        <f t="shared" si="35"/>
        <v>0</v>
      </c>
      <c r="I225" s="104">
        <f t="shared" si="35"/>
        <v>0</v>
      </c>
      <c r="J225" s="104">
        <f t="shared" si="35"/>
        <v>0</v>
      </c>
      <c r="K225" s="104">
        <f t="shared" si="35"/>
        <v>0</v>
      </c>
      <c r="L225" s="104">
        <f t="shared" si="35"/>
        <v>0</v>
      </c>
      <c r="M225" s="104">
        <f t="shared" si="35"/>
        <v>1200000</v>
      </c>
      <c r="N225" s="140">
        <f t="shared" si="34"/>
        <v>1200000</v>
      </c>
    </row>
    <row r="226" spans="1:15" x14ac:dyDescent="0.2">
      <c r="A226" s="11" t="s">
        <v>655</v>
      </c>
      <c r="B226" s="218"/>
      <c r="C226" s="366"/>
      <c r="D226" s="108">
        <f>SUM(D223+D225)</f>
        <v>1200000</v>
      </c>
      <c r="E226" s="108">
        <f t="shared" ref="E226:M226" si="36">SUM(E223+E225)</f>
        <v>0</v>
      </c>
      <c r="F226" s="108">
        <f t="shared" si="36"/>
        <v>0</v>
      </c>
      <c r="G226" s="108">
        <f t="shared" si="36"/>
        <v>0</v>
      </c>
      <c r="H226" s="108">
        <f t="shared" si="36"/>
        <v>0</v>
      </c>
      <c r="I226" s="108">
        <f t="shared" si="36"/>
        <v>0</v>
      </c>
      <c r="J226" s="108">
        <f t="shared" si="36"/>
        <v>0</v>
      </c>
      <c r="K226" s="108">
        <f t="shared" si="36"/>
        <v>0</v>
      </c>
      <c r="L226" s="108">
        <f t="shared" si="36"/>
        <v>0</v>
      </c>
      <c r="M226" s="108">
        <f t="shared" si="36"/>
        <v>1200000</v>
      </c>
      <c r="N226" s="140">
        <f t="shared" si="34"/>
        <v>1200000</v>
      </c>
    </row>
    <row r="227" spans="1:15" x14ac:dyDescent="0.2">
      <c r="A227" s="13" t="s">
        <v>40</v>
      </c>
      <c r="B227" s="22"/>
      <c r="C227" s="13"/>
      <c r="D227" s="22"/>
      <c r="E227" s="107"/>
      <c r="F227" s="104"/>
      <c r="G227" s="105"/>
      <c r="H227" s="104"/>
      <c r="I227" s="104"/>
      <c r="J227" s="104"/>
      <c r="K227" s="106"/>
      <c r="L227" s="104"/>
      <c r="M227" s="104"/>
      <c r="N227" s="140">
        <f t="shared" si="34"/>
        <v>0</v>
      </c>
    </row>
    <row r="228" spans="1:15" x14ac:dyDescent="0.2">
      <c r="A228" s="22" t="s">
        <v>28</v>
      </c>
      <c r="B228" s="22"/>
      <c r="C228" s="22"/>
      <c r="D228" s="104">
        <f t="shared" ref="D228:M228" si="37">SUM(D168+D172+D176+D182+D186+D190+D194+D198+D202+D206+D210+D214+D218+D222,D164,D158,D154,D148,D144,D134,D130,D126,D122,D114,D108,D104,D97,D93,D89,D85,D81,D77,D70,D66,D62,D58,D54,D47,D43,D35,D39,D26,D22,D13)</f>
        <v>3428013</v>
      </c>
      <c r="E228" s="104">
        <f t="shared" si="37"/>
        <v>89413</v>
      </c>
      <c r="F228" s="104">
        <f t="shared" si="37"/>
        <v>7274</v>
      </c>
      <c r="G228" s="104">
        <f t="shared" si="37"/>
        <v>497558</v>
      </c>
      <c r="H228" s="104">
        <f t="shared" si="37"/>
        <v>22959</v>
      </c>
      <c r="I228" s="104">
        <f t="shared" si="37"/>
        <v>1269056</v>
      </c>
      <c r="J228" s="104">
        <f t="shared" si="37"/>
        <v>887523</v>
      </c>
      <c r="K228" s="104">
        <f t="shared" si="37"/>
        <v>596737</v>
      </c>
      <c r="L228" s="104">
        <f t="shared" si="37"/>
        <v>4400</v>
      </c>
      <c r="M228" s="104">
        <f t="shared" si="37"/>
        <v>53093</v>
      </c>
      <c r="N228" s="140">
        <f t="shared" si="34"/>
        <v>3428013</v>
      </c>
      <c r="O228" s="140">
        <f>SUM(N13+N22+N26+N39+N43+N47+N58+N62+N66+N70+N77+N97+N104+N114+N122+N130+N134+N144+N158+N168+N172+N176+N182+N186+N198+N206+N214)</f>
        <v>3428013</v>
      </c>
    </row>
    <row r="229" spans="1:15" x14ac:dyDescent="0.2">
      <c r="A229" s="22" t="s">
        <v>597</v>
      </c>
      <c r="B229" s="22"/>
      <c r="C229" s="22"/>
      <c r="D229" s="104">
        <f t="shared" ref="D229:M229" si="38">SUM(D169+D173+D177+D183+D187+D191+D195+D199+D203+D207+D211+D215+D219+D223,D165,D159,D155,D149,D145,D135,D131,D127,D123,D115,D109,D105,D98,D94,D90,D86,D82,D78,D71,D67,D63,D59,D55,D48,D44,D36,D40,D27,D23,D14)</f>
        <v>4339113</v>
      </c>
      <c r="E229" s="104">
        <f t="shared" si="38"/>
        <v>88118</v>
      </c>
      <c r="F229" s="104">
        <f t="shared" si="38"/>
        <v>7135</v>
      </c>
      <c r="G229" s="104">
        <f t="shared" si="38"/>
        <v>519351</v>
      </c>
      <c r="H229" s="104">
        <f t="shared" si="38"/>
        <v>22959</v>
      </c>
      <c r="I229" s="104">
        <f t="shared" si="38"/>
        <v>2057106</v>
      </c>
      <c r="J229" s="104">
        <f t="shared" si="38"/>
        <v>915963</v>
      </c>
      <c r="K229" s="104">
        <f t="shared" si="38"/>
        <v>665537</v>
      </c>
      <c r="L229" s="104">
        <f t="shared" si="38"/>
        <v>4400</v>
      </c>
      <c r="M229" s="104">
        <f t="shared" si="38"/>
        <v>58544</v>
      </c>
      <c r="N229" s="140">
        <f t="shared" si="34"/>
        <v>4339113</v>
      </c>
      <c r="O229" s="140"/>
    </row>
    <row r="230" spans="1:15" x14ac:dyDescent="0.2">
      <c r="A230" s="22" t="s">
        <v>625</v>
      </c>
      <c r="B230" s="22"/>
      <c r="C230" s="22"/>
      <c r="D230" s="104">
        <f t="shared" ref="D230:M230" si="39">SUM(D19+D32+D51+D74+D101+D111+D119+D141+D151+D161+D179+D225)</f>
        <v>1302403</v>
      </c>
      <c r="E230" s="104">
        <f t="shared" si="39"/>
        <v>9116</v>
      </c>
      <c r="F230" s="104">
        <f t="shared" si="39"/>
        <v>438</v>
      </c>
      <c r="G230" s="104">
        <f t="shared" si="39"/>
        <v>27249</v>
      </c>
      <c r="H230" s="104">
        <f t="shared" si="39"/>
        <v>0</v>
      </c>
      <c r="I230" s="104">
        <f t="shared" si="39"/>
        <v>-269488</v>
      </c>
      <c r="J230" s="104">
        <f t="shared" si="39"/>
        <v>-294886</v>
      </c>
      <c r="K230" s="104">
        <f t="shared" si="39"/>
        <v>-4210</v>
      </c>
      <c r="L230" s="104">
        <f t="shared" si="39"/>
        <v>634184</v>
      </c>
      <c r="M230" s="104">
        <f t="shared" si="39"/>
        <v>1200000</v>
      </c>
      <c r="N230" s="140">
        <f t="shared" si="34"/>
        <v>1302403</v>
      </c>
      <c r="O230" s="140"/>
    </row>
    <row r="231" spans="1:15" x14ac:dyDescent="0.2">
      <c r="A231" s="50" t="s">
        <v>681</v>
      </c>
      <c r="B231" s="14"/>
      <c r="C231" s="14"/>
      <c r="D231" s="108">
        <f>SUM(D229:D230)</f>
        <v>5641516</v>
      </c>
      <c r="E231" s="108">
        <f t="shared" ref="E231:M231" si="40">SUM(E229:E230)</f>
        <v>97234</v>
      </c>
      <c r="F231" s="108">
        <f t="shared" si="40"/>
        <v>7573</v>
      </c>
      <c r="G231" s="108">
        <f t="shared" si="40"/>
        <v>546600</v>
      </c>
      <c r="H231" s="108">
        <f t="shared" si="40"/>
        <v>22959</v>
      </c>
      <c r="I231" s="108">
        <f t="shared" si="40"/>
        <v>1787618</v>
      </c>
      <c r="J231" s="108">
        <f t="shared" si="40"/>
        <v>621077</v>
      </c>
      <c r="K231" s="108">
        <f t="shared" si="40"/>
        <v>661327</v>
      </c>
      <c r="L231" s="108">
        <f t="shared" si="40"/>
        <v>638584</v>
      </c>
      <c r="M231" s="108">
        <f t="shared" si="40"/>
        <v>1258544</v>
      </c>
      <c r="N231" s="140">
        <f t="shared" si="34"/>
        <v>5641516</v>
      </c>
      <c r="O231" s="140"/>
    </row>
    <row r="232" spans="1:15" x14ac:dyDescent="0.2">
      <c r="A232" s="10" t="s">
        <v>598</v>
      </c>
      <c r="B232" s="10"/>
      <c r="C232" s="10"/>
      <c r="D232" s="509">
        <f>D228-(D235+D238)</f>
        <v>3086540</v>
      </c>
      <c r="E232" s="509">
        <f t="shared" ref="E232:M232" si="41">E228-(E235+E238)</f>
        <v>48342</v>
      </c>
      <c r="F232" s="509">
        <f t="shared" si="41"/>
        <v>4673</v>
      </c>
      <c r="G232" s="509">
        <f t="shared" si="41"/>
        <v>489948</v>
      </c>
      <c r="H232" s="509">
        <f t="shared" si="41"/>
        <v>22959</v>
      </c>
      <c r="I232" s="509">
        <f t="shared" si="41"/>
        <v>1191056</v>
      </c>
      <c r="J232" s="509">
        <f t="shared" si="41"/>
        <v>677732</v>
      </c>
      <c r="K232" s="509">
        <f t="shared" si="41"/>
        <v>596737</v>
      </c>
      <c r="L232" s="509">
        <f t="shared" si="41"/>
        <v>2000</v>
      </c>
      <c r="M232" s="509">
        <f t="shared" si="41"/>
        <v>53093</v>
      </c>
      <c r="N232" s="140">
        <f t="shared" si="34"/>
        <v>3086540</v>
      </c>
    </row>
    <row r="233" spans="1:15" x14ac:dyDescent="0.2">
      <c r="A233" s="11" t="s">
        <v>585</v>
      </c>
      <c r="B233" s="11"/>
      <c r="C233" s="11"/>
      <c r="D233" s="618">
        <f>D229-(D236+D239)</f>
        <v>3946640</v>
      </c>
      <c r="E233" s="618">
        <f t="shared" ref="E233:M233" si="42">E229-(E236+E239)</f>
        <v>47047</v>
      </c>
      <c r="F233" s="618">
        <f t="shared" si="42"/>
        <v>4534</v>
      </c>
      <c r="G233" s="618">
        <f t="shared" si="42"/>
        <v>511366</v>
      </c>
      <c r="H233" s="618">
        <f t="shared" si="42"/>
        <v>22959</v>
      </c>
      <c r="I233" s="618">
        <f t="shared" si="42"/>
        <v>1928106</v>
      </c>
      <c r="J233" s="618">
        <f t="shared" si="42"/>
        <v>706547</v>
      </c>
      <c r="K233" s="618">
        <f t="shared" si="42"/>
        <v>665537</v>
      </c>
      <c r="L233" s="618">
        <f t="shared" si="42"/>
        <v>2000</v>
      </c>
      <c r="M233" s="618">
        <f t="shared" si="42"/>
        <v>58544</v>
      </c>
      <c r="N233" s="140">
        <f t="shared" si="34"/>
        <v>3946640</v>
      </c>
    </row>
    <row r="234" spans="1:15" x14ac:dyDescent="0.2">
      <c r="A234" s="15" t="s">
        <v>667</v>
      </c>
      <c r="B234" s="15"/>
      <c r="C234" s="15"/>
      <c r="D234" s="510">
        <f>D231-(D237+D240)</f>
        <v>3999671</v>
      </c>
      <c r="E234" s="510">
        <f t="shared" ref="E234:M234" si="43">E231-(E237+E240)</f>
        <v>55297</v>
      </c>
      <c r="F234" s="510">
        <f t="shared" si="43"/>
        <v>4859</v>
      </c>
      <c r="G234" s="510">
        <f t="shared" si="43"/>
        <v>519984</v>
      </c>
      <c r="H234" s="510">
        <f t="shared" si="43"/>
        <v>22959</v>
      </c>
      <c r="I234" s="510">
        <f t="shared" si="43"/>
        <v>1658618</v>
      </c>
      <c r="J234" s="510">
        <f t="shared" si="43"/>
        <v>535786</v>
      </c>
      <c r="K234" s="510">
        <f t="shared" si="43"/>
        <v>661327</v>
      </c>
      <c r="L234" s="510">
        <f t="shared" si="43"/>
        <v>482297</v>
      </c>
      <c r="M234" s="510">
        <f t="shared" si="43"/>
        <v>58544</v>
      </c>
      <c r="N234" s="140">
        <f t="shared" si="34"/>
        <v>3999671</v>
      </c>
    </row>
    <row r="235" spans="1:15" x14ac:dyDescent="0.2">
      <c r="A235" s="10" t="s">
        <v>599</v>
      </c>
      <c r="B235" s="10"/>
      <c r="C235" s="10"/>
      <c r="D235" s="509">
        <f t="shared" ref="D235:M235" si="44">SUM(D77,D144,D154,D168,D186,D190,D222,D172,D70)</f>
        <v>291445</v>
      </c>
      <c r="E235" s="509">
        <f t="shared" si="44"/>
        <v>0</v>
      </c>
      <c r="F235" s="509">
        <f t="shared" si="44"/>
        <v>0</v>
      </c>
      <c r="G235" s="509">
        <f t="shared" si="44"/>
        <v>1874</v>
      </c>
      <c r="H235" s="509">
        <f t="shared" si="44"/>
        <v>0</v>
      </c>
      <c r="I235" s="509">
        <f t="shared" si="44"/>
        <v>78000</v>
      </c>
      <c r="J235" s="509">
        <f t="shared" si="44"/>
        <v>209171</v>
      </c>
      <c r="K235" s="509">
        <f t="shared" si="44"/>
        <v>0</v>
      </c>
      <c r="L235" s="509">
        <f t="shared" si="44"/>
        <v>2400</v>
      </c>
      <c r="M235" s="509">
        <f t="shared" si="44"/>
        <v>0</v>
      </c>
      <c r="N235" s="140">
        <f t="shared" si="34"/>
        <v>291445</v>
      </c>
    </row>
    <row r="236" spans="1:15" x14ac:dyDescent="0.2">
      <c r="A236" s="11" t="s">
        <v>584</v>
      </c>
      <c r="B236" s="11"/>
      <c r="C236" s="11"/>
      <c r="D236" s="618">
        <f t="shared" ref="D236:M236" si="45">SUM(D78,D145,D155,D169,D187,D191,D223,D173,D71)</f>
        <v>342445</v>
      </c>
      <c r="E236" s="618">
        <f t="shared" si="45"/>
        <v>0</v>
      </c>
      <c r="F236" s="618">
        <f t="shared" si="45"/>
        <v>0</v>
      </c>
      <c r="G236" s="618">
        <f t="shared" si="45"/>
        <v>2249</v>
      </c>
      <c r="H236" s="618">
        <f t="shared" si="45"/>
        <v>0</v>
      </c>
      <c r="I236" s="618">
        <f t="shared" si="45"/>
        <v>129000</v>
      </c>
      <c r="J236" s="618">
        <f t="shared" si="45"/>
        <v>208796</v>
      </c>
      <c r="K236" s="618">
        <f t="shared" si="45"/>
        <v>0</v>
      </c>
      <c r="L236" s="618">
        <f t="shared" si="45"/>
        <v>2400</v>
      </c>
      <c r="M236" s="618">
        <f t="shared" si="45"/>
        <v>0</v>
      </c>
      <c r="N236" s="140">
        <f t="shared" si="34"/>
        <v>342445</v>
      </c>
    </row>
    <row r="237" spans="1:15" x14ac:dyDescent="0.2">
      <c r="A237" s="15" t="s">
        <v>683</v>
      </c>
      <c r="B237" s="15"/>
      <c r="C237" s="15"/>
      <c r="D237" s="510">
        <f>SUM(D75+D79+D146+D170+D174+D188+D226)</f>
        <v>1588681</v>
      </c>
      <c r="E237" s="510">
        <f t="shared" ref="E237:M237" si="46">SUM(E75+E79+E146+E170+E174+E188+E226)</f>
        <v>0</v>
      </c>
      <c r="F237" s="510">
        <f t="shared" si="46"/>
        <v>0</v>
      </c>
      <c r="G237" s="510">
        <f t="shared" si="46"/>
        <v>20223</v>
      </c>
      <c r="H237" s="510">
        <f t="shared" si="46"/>
        <v>0</v>
      </c>
      <c r="I237" s="510">
        <f t="shared" si="46"/>
        <v>129000</v>
      </c>
      <c r="J237" s="510">
        <f t="shared" si="46"/>
        <v>83171</v>
      </c>
      <c r="K237" s="510">
        <f t="shared" si="46"/>
        <v>0</v>
      </c>
      <c r="L237" s="510">
        <f t="shared" si="46"/>
        <v>156287</v>
      </c>
      <c r="M237" s="510">
        <f t="shared" si="46"/>
        <v>1200000</v>
      </c>
      <c r="N237" s="140">
        <f t="shared" si="34"/>
        <v>1588681</v>
      </c>
    </row>
    <row r="238" spans="1:15" x14ac:dyDescent="0.2">
      <c r="A238" s="10" t="s">
        <v>600</v>
      </c>
      <c r="B238" s="10"/>
      <c r="C238" s="10"/>
      <c r="D238" s="509">
        <f>SUM(D13)</f>
        <v>50028</v>
      </c>
      <c r="E238" s="509">
        <f t="shared" ref="E238:M238" si="47">SUM(E13,)</f>
        <v>41071</v>
      </c>
      <c r="F238" s="509">
        <f t="shared" si="47"/>
        <v>2601</v>
      </c>
      <c r="G238" s="509">
        <f t="shared" si="47"/>
        <v>5736</v>
      </c>
      <c r="H238" s="509">
        <f t="shared" si="47"/>
        <v>0</v>
      </c>
      <c r="I238" s="509">
        <f t="shared" si="47"/>
        <v>0</v>
      </c>
      <c r="J238" s="509">
        <f t="shared" si="47"/>
        <v>620</v>
      </c>
      <c r="K238" s="509">
        <f t="shared" si="47"/>
        <v>0</v>
      </c>
      <c r="L238" s="509">
        <f t="shared" si="47"/>
        <v>0</v>
      </c>
      <c r="M238" s="509">
        <f t="shared" si="47"/>
        <v>0</v>
      </c>
      <c r="N238" s="140">
        <f t="shared" si="34"/>
        <v>50028</v>
      </c>
    </row>
    <row r="239" spans="1:15" x14ac:dyDescent="0.2">
      <c r="A239" s="5" t="s">
        <v>592</v>
      </c>
      <c r="B239" s="11"/>
      <c r="C239" s="11"/>
      <c r="D239" s="618">
        <f>SUM(D14)</f>
        <v>50028</v>
      </c>
      <c r="E239" s="618">
        <f t="shared" ref="E239:M239" si="48">SUM(E14)</f>
        <v>41071</v>
      </c>
      <c r="F239" s="618">
        <f t="shared" si="48"/>
        <v>2601</v>
      </c>
      <c r="G239" s="618">
        <f t="shared" si="48"/>
        <v>5736</v>
      </c>
      <c r="H239" s="618">
        <f t="shared" si="48"/>
        <v>0</v>
      </c>
      <c r="I239" s="618">
        <f t="shared" si="48"/>
        <v>0</v>
      </c>
      <c r="J239" s="618">
        <f t="shared" si="48"/>
        <v>620</v>
      </c>
      <c r="K239" s="618">
        <f t="shared" si="48"/>
        <v>0</v>
      </c>
      <c r="L239" s="618">
        <f t="shared" si="48"/>
        <v>0</v>
      </c>
      <c r="M239" s="618">
        <f t="shared" si="48"/>
        <v>0</v>
      </c>
      <c r="N239" s="140">
        <f t="shared" si="34"/>
        <v>50028</v>
      </c>
    </row>
    <row r="240" spans="1:15" x14ac:dyDescent="0.2">
      <c r="A240" s="488" t="s">
        <v>684</v>
      </c>
      <c r="B240" s="15"/>
      <c r="C240" s="15"/>
      <c r="D240" s="94">
        <f>SUM(D20)</f>
        <v>53164</v>
      </c>
      <c r="E240" s="94">
        <f t="shared" ref="E240:M240" si="49">SUM(E20)</f>
        <v>41937</v>
      </c>
      <c r="F240" s="94">
        <f t="shared" si="49"/>
        <v>2714</v>
      </c>
      <c r="G240" s="94">
        <f t="shared" si="49"/>
        <v>6393</v>
      </c>
      <c r="H240" s="94">
        <f t="shared" si="49"/>
        <v>0</v>
      </c>
      <c r="I240" s="94">
        <f t="shared" si="49"/>
        <v>0</v>
      </c>
      <c r="J240" s="94">
        <f t="shared" si="49"/>
        <v>2120</v>
      </c>
      <c r="K240" s="94">
        <f t="shared" si="49"/>
        <v>0</v>
      </c>
      <c r="L240" s="94">
        <f t="shared" si="49"/>
        <v>0</v>
      </c>
      <c r="M240" s="94">
        <f t="shared" si="49"/>
        <v>0</v>
      </c>
      <c r="N240" s="140">
        <f t="shared" si="34"/>
        <v>53164</v>
      </c>
    </row>
    <row r="241" spans="1:16" x14ac:dyDescent="0.2">
      <c r="A241" s="1"/>
      <c r="B241" s="1"/>
      <c r="C241" s="1"/>
      <c r="D241" s="405">
        <f>SUM(D234+D237+D240)</f>
        <v>5641516</v>
      </c>
      <c r="E241" s="1"/>
      <c r="F241" s="1"/>
      <c r="G241" s="1"/>
      <c r="H241" s="1"/>
      <c r="I241" s="1"/>
      <c r="J241" s="1"/>
      <c r="K241" s="1"/>
      <c r="L241" s="1"/>
      <c r="M241" s="1"/>
    </row>
    <row r="242" spans="1:16" x14ac:dyDescent="0.2">
      <c r="A242" s="1" t="s">
        <v>108</v>
      </c>
      <c r="B242" s="1"/>
      <c r="C242" s="1"/>
      <c r="D242" s="403"/>
      <c r="E242" s="1"/>
      <c r="F242" s="1"/>
      <c r="G242" s="1"/>
      <c r="H242" s="1"/>
      <c r="I242" s="1"/>
      <c r="J242" s="1"/>
      <c r="K242" s="1"/>
      <c r="L242" s="1"/>
      <c r="M242" s="1"/>
    </row>
    <row r="243" spans="1:16" x14ac:dyDescent="0.2">
      <c r="A243" s="182" t="s">
        <v>272</v>
      </c>
      <c r="B243" s="182"/>
      <c r="C243" s="182"/>
      <c r="D243" s="404">
        <f t="shared" ref="D243:M243" si="50">SUM(D13+D22+D26+D35+D39+D43+D47+D54+D58+D62+D66+D70+D77+D81+D85+D89+D93+D97+D104+D108+D114+D122+D126+D130+D134+D144+D148+D154+D158+D164)</f>
        <v>3160287</v>
      </c>
      <c r="E243" s="404">
        <f t="shared" si="50"/>
        <v>89413</v>
      </c>
      <c r="F243" s="404" t="e">
        <f t="shared" si="50"/>
        <v>#VALUE!</v>
      </c>
      <c r="G243" s="404">
        <f t="shared" si="50"/>
        <v>273578</v>
      </c>
      <c r="H243" s="404">
        <f t="shared" si="50"/>
        <v>0</v>
      </c>
      <c r="I243" s="404">
        <f t="shared" si="50"/>
        <v>1260556</v>
      </c>
      <c r="J243" s="404">
        <f t="shared" si="50"/>
        <v>877636</v>
      </c>
      <c r="K243" s="404">
        <f t="shared" si="50"/>
        <v>596737</v>
      </c>
      <c r="L243" s="404">
        <f t="shared" si="50"/>
        <v>2000</v>
      </c>
      <c r="M243" s="404">
        <f t="shared" si="50"/>
        <v>53093</v>
      </c>
      <c r="N243" s="146"/>
    </row>
    <row r="244" spans="1:16" x14ac:dyDescent="0.2">
      <c r="A244" s="1"/>
      <c r="B244" s="1"/>
      <c r="C244" s="1"/>
      <c r="D244" s="405" t="e">
        <f>SUM(E243:M243)</f>
        <v>#VALUE!</v>
      </c>
      <c r="E244" s="146"/>
      <c r="F244" s="146"/>
      <c r="G244" s="146"/>
      <c r="H244" s="146"/>
      <c r="I244" s="146"/>
      <c r="J244" s="146"/>
      <c r="K244" s="146"/>
      <c r="L244" s="146"/>
      <c r="M244" s="146"/>
    </row>
    <row r="245" spans="1:16" x14ac:dyDescent="0.2">
      <c r="A245" s="1" t="s">
        <v>572</v>
      </c>
      <c r="B245" s="1"/>
      <c r="C245" s="1"/>
      <c r="D245" s="403">
        <f>SUM(D167:D222)</f>
        <v>820789</v>
      </c>
      <c r="E245" s="146"/>
      <c r="F245" s="146"/>
      <c r="G245" s="146"/>
      <c r="H245" s="146"/>
      <c r="I245" s="146"/>
      <c r="J245" s="146"/>
      <c r="K245" s="146"/>
      <c r="L245" s="146"/>
      <c r="M245" s="146"/>
    </row>
    <row r="246" spans="1:16" x14ac:dyDescent="0.2">
      <c r="A246" s="1"/>
      <c r="B246" s="1"/>
      <c r="C246" s="1"/>
      <c r="D246" s="403"/>
      <c r="E246" s="146"/>
      <c r="F246" s="146"/>
      <c r="G246" s="146"/>
      <c r="H246" s="146"/>
      <c r="I246" s="146"/>
      <c r="J246" s="146"/>
      <c r="K246" s="146"/>
      <c r="L246" s="146"/>
      <c r="M246" s="146"/>
      <c r="P246" s="310"/>
    </row>
    <row r="247" spans="1:16" x14ac:dyDescent="0.2">
      <c r="A247" s="1"/>
      <c r="B247" s="1"/>
      <c r="C247" s="1"/>
      <c r="D247" s="403"/>
      <c r="E247" s="146"/>
      <c r="F247" s="1"/>
      <c r="G247" s="1"/>
      <c r="H247" s="1"/>
      <c r="I247" s="1"/>
      <c r="J247" s="1"/>
      <c r="K247" s="1"/>
      <c r="L247" s="1"/>
      <c r="M247" s="1"/>
    </row>
    <row r="248" spans="1:16" x14ac:dyDescent="0.2">
      <c r="A248" s="1"/>
      <c r="B248" s="1"/>
      <c r="C248" s="1"/>
      <c r="D248" s="403"/>
      <c r="E248" s="146"/>
      <c r="F248" s="1"/>
      <c r="G248" s="1"/>
      <c r="H248" s="1"/>
      <c r="I248" s="1"/>
      <c r="J248" s="1"/>
      <c r="K248" s="1"/>
      <c r="L248" s="1"/>
      <c r="M248" s="1"/>
    </row>
    <row r="249" spans="1:16" x14ac:dyDescent="0.2">
      <c r="A249" s="1"/>
      <c r="B249" s="1"/>
      <c r="C249" s="1"/>
      <c r="D249" s="403"/>
      <c r="E249" s="146"/>
      <c r="F249" s="1"/>
      <c r="G249" s="1"/>
      <c r="H249" s="1"/>
      <c r="I249" s="1"/>
      <c r="J249" s="1"/>
      <c r="K249" s="1"/>
      <c r="L249" s="1"/>
      <c r="M249" s="1"/>
    </row>
    <row r="250" spans="1:16" x14ac:dyDescent="0.2">
      <c r="A250" s="1"/>
      <c r="B250" s="1"/>
      <c r="C250" s="1"/>
      <c r="D250" s="403"/>
      <c r="E250" s="1"/>
      <c r="F250" s="1"/>
      <c r="G250" s="1"/>
      <c r="H250" s="1"/>
      <c r="I250" s="1"/>
      <c r="J250" s="1"/>
      <c r="K250" s="1"/>
      <c r="L250" s="1"/>
      <c r="M250" s="1"/>
    </row>
    <row r="251" spans="1:16" x14ac:dyDescent="0.2">
      <c r="A251" s="1"/>
      <c r="B251" s="1"/>
      <c r="C251" s="1"/>
      <c r="D251" s="403"/>
      <c r="E251" s="1"/>
      <c r="F251" s="1"/>
      <c r="G251" s="1"/>
      <c r="H251" s="1"/>
      <c r="I251" s="1"/>
      <c r="J251" s="1"/>
      <c r="K251" s="1"/>
      <c r="L251" s="1"/>
      <c r="M251" s="1"/>
    </row>
    <row r="252" spans="1:16" x14ac:dyDescent="0.2">
      <c r="A252" s="1"/>
      <c r="B252" s="1"/>
      <c r="C252" s="1"/>
      <c r="D252" s="403"/>
      <c r="E252" s="1"/>
      <c r="F252" s="1"/>
      <c r="G252" s="1"/>
      <c r="H252" s="1"/>
      <c r="I252" s="1"/>
      <c r="J252" s="1"/>
      <c r="K252" s="1"/>
      <c r="L252" s="1"/>
      <c r="M252" s="1"/>
    </row>
    <row r="253" spans="1:16" x14ac:dyDescent="0.2">
      <c r="A253" s="1"/>
      <c r="B253" s="1"/>
      <c r="C253" s="1"/>
      <c r="D253" s="403"/>
      <c r="E253" s="1"/>
      <c r="F253" s="1"/>
      <c r="G253" s="1"/>
      <c r="H253" s="1"/>
      <c r="I253" s="1"/>
      <c r="J253" s="1"/>
      <c r="K253" s="1"/>
      <c r="L253" s="1"/>
      <c r="M253" s="1"/>
    </row>
    <row r="254" spans="1:16" x14ac:dyDescent="0.2">
      <c r="A254" s="1"/>
      <c r="B254" s="1"/>
      <c r="C254" s="1"/>
      <c r="D254" s="403"/>
      <c r="E254" s="1"/>
      <c r="F254" s="1"/>
      <c r="G254" s="1"/>
      <c r="H254" s="1"/>
      <c r="I254" s="1"/>
      <c r="J254" s="1"/>
      <c r="K254" s="1"/>
      <c r="L254" s="1"/>
      <c r="M254" s="1"/>
    </row>
    <row r="255" spans="1:16" x14ac:dyDescent="0.2">
      <c r="A255" s="1"/>
      <c r="B255" s="1"/>
      <c r="C255" s="1"/>
      <c r="D255" s="403"/>
      <c r="E255" s="1"/>
      <c r="F255" s="1"/>
      <c r="G255" s="1"/>
      <c r="H255" s="1"/>
      <c r="I255" s="1"/>
      <c r="J255" s="1"/>
      <c r="K255" s="1"/>
      <c r="L255" s="1"/>
      <c r="M255" s="1"/>
    </row>
    <row r="256" spans="1:16" x14ac:dyDescent="0.2">
      <c r="A256" s="1"/>
      <c r="B256" s="1"/>
      <c r="C256" s="1"/>
      <c r="D256" s="403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">
      <c r="A257" s="1"/>
      <c r="B257" s="1"/>
      <c r="C257" s="1"/>
      <c r="D257" s="403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">
      <c r="A258" s="1"/>
      <c r="B258" s="1"/>
      <c r="C258" s="1"/>
      <c r="D258" s="403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">
      <c r="A259" s="1"/>
      <c r="B259" s="1"/>
      <c r="C259" s="1"/>
      <c r="D259" s="403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">
      <c r="A260" s="1"/>
      <c r="B260" s="1"/>
      <c r="C260" s="1"/>
      <c r="D260" s="403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">
      <c r="A261" s="1"/>
      <c r="B261" s="1"/>
      <c r="C261" s="1"/>
      <c r="D261" s="403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">
      <c r="A262" s="1"/>
      <c r="B262" s="1"/>
      <c r="C262" s="1"/>
      <c r="D262" s="403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">
      <c r="A263" s="1"/>
      <c r="B263" s="1"/>
      <c r="C263" s="1"/>
      <c r="D263" s="403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">
      <c r="A264" s="1"/>
      <c r="B264" s="1"/>
      <c r="C264" s="1"/>
      <c r="D264" s="403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">
      <c r="A265" s="1"/>
      <c r="B265" s="1"/>
      <c r="C265" s="1"/>
      <c r="D265" s="403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">
      <c r="A266" s="1"/>
      <c r="B266" s="1"/>
      <c r="C266" s="1"/>
      <c r="D266" s="403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">
      <c r="A267" s="1"/>
      <c r="B267" s="1"/>
      <c r="C267" s="1"/>
      <c r="D267" s="403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">
      <c r="A268" s="1"/>
      <c r="B268" s="1"/>
      <c r="C268" s="1"/>
      <c r="D268" s="403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">
      <c r="A269" s="1"/>
      <c r="B269" s="1"/>
      <c r="C269" s="1"/>
      <c r="D269" s="403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">
      <c r="A270" s="1"/>
      <c r="B270" s="1"/>
      <c r="C270" s="1"/>
      <c r="D270" s="403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">
      <c r="A271" s="1"/>
      <c r="B271" s="1"/>
      <c r="C271" s="1"/>
      <c r="D271" s="403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">
      <c r="A272" s="1"/>
      <c r="B272" s="1"/>
      <c r="C272" s="1"/>
      <c r="D272" s="403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">
      <c r="A273" s="1"/>
      <c r="B273" s="1"/>
      <c r="C273" s="1"/>
      <c r="D273" s="403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">
      <c r="A274" s="1"/>
      <c r="B274" s="1"/>
      <c r="C274" s="1"/>
      <c r="D274" s="403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">
      <c r="A275" s="1"/>
      <c r="B275" s="1"/>
      <c r="C275" s="1"/>
      <c r="D275" s="403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">
      <c r="A276" s="1"/>
      <c r="B276" s="1"/>
      <c r="C276" s="1"/>
      <c r="D276" s="403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">
      <c r="A277" s="1"/>
      <c r="B277" s="1"/>
      <c r="C277" s="1"/>
      <c r="D277" s="403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">
      <c r="A278" s="1"/>
      <c r="B278" s="1"/>
      <c r="C278" s="1"/>
      <c r="D278" s="403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">
      <c r="A279" s="1"/>
      <c r="B279" s="1"/>
      <c r="C279" s="1"/>
      <c r="D279" s="403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">
      <c r="A280" s="1"/>
      <c r="B280" s="1"/>
      <c r="C280" s="1"/>
      <c r="D280" s="403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">
      <c r="A281" s="1"/>
      <c r="B281" s="1"/>
      <c r="C281" s="1"/>
      <c r="D281" s="403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">
      <c r="A282" s="1"/>
      <c r="B282" s="1"/>
      <c r="C282" s="1"/>
      <c r="D282" s="403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">
      <c r="A283" s="1"/>
      <c r="B283" s="1"/>
      <c r="C283" s="1"/>
      <c r="D283" s="403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">
      <c r="A284" s="1"/>
      <c r="B284" s="1"/>
      <c r="C284" s="1"/>
      <c r="D284" s="403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">
      <c r="A285" s="1"/>
      <c r="B285" s="1"/>
      <c r="C285" s="1"/>
      <c r="D285" s="403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">
      <c r="A286" s="1"/>
      <c r="B286" s="1"/>
      <c r="C286" s="1"/>
      <c r="D286" s="403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">
      <c r="A287" s="1"/>
      <c r="B287" s="1"/>
      <c r="C287" s="1"/>
      <c r="D287" s="403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2">
      <c r="A288" s="1"/>
      <c r="B288" s="1"/>
      <c r="C288" s="1"/>
      <c r="D288" s="403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">
      <c r="A289" s="1"/>
      <c r="B289" s="1"/>
      <c r="C289" s="1"/>
      <c r="D289" s="403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">
      <c r="A290" s="1"/>
      <c r="B290" s="1"/>
      <c r="C290" s="1"/>
      <c r="D290" s="403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">
      <c r="A291" s="1"/>
      <c r="B291" s="1"/>
      <c r="C291" s="1"/>
      <c r="D291" s="403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">
      <c r="A292" s="1"/>
      <c r="B292" s="1"/>
      <c r="C292" s="1"/>
      <c r="D292" s="403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">
      <c r="A293" s="1"/>
      <c r="B293" s="1"/>
      <c r="C293" s="1"/>
      <c r="D293" s="403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">
      <c r="A294" s="1"/>
      <c r="B294" s="1"/>
      <c r="C294" s="1"/>
      <c r="D294" s="403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">
      <c r="A295" s="1"/>
      <c r="B295" s="1"/>
      <c r="C295" s="1"/>
      <c r="D295" s="403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">
      <c r="A296" s="1"/>
      <c r="B296" s="1"/>
      <c r="C296" s="1"/>
      <c r="D296" s="403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">
      <c r="A297" s="1"/>
      <c r="B297" s="1"/>
      <c r="C297" s="1"/>
      <c r="D297" s="403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">
      <c r="A298" s="1"/>
      <c r="B298" s="1"/>
      <c r="C298" s="1"/>
      <c r="D298" s="403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">
      <c r="A299" s="1"/>
      <c r="B299" s="1"/>
      <c r="C299" s="1"/>
      <c r="D299" s="403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2">
      <c r="A300" s="1"/>
      <c r="B300" s="1"/>
      <c r="C300" s="1"/>
      <c r="D300" s="403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">
      <c r="A301" s="1"/>
      <c r="B301" s="1"/>
      <c r="C301" s="1"/>
      <c r="D301" s="403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">
      <c r="A302" s="1"/>
      <c r="B302" s="1"/>
      <c r="C302" s="1"/>
      <c r="D302" s="403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2">
      <c r="A303" s="1"/>
      <c r="B303" s="1"/>
      <c r="C303" s="1"/>
      <c r="D303" s="403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">
      <c r="A304" s="1"/>
      <c r="B304" s="1"/>
      <c r="C304" s="1"/>
      <c r="D304" s="403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">
      <c r="A305" s="1"/>
      <c r="B305" s="1"/>
      <c r="C305" s="1"/>
      <c r="D305" s="403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">
      <c r="A306" s="1"/>
      <c r="B306" s="1"/>
      <c r="C306" s="1"/>
      <c r="D306" s="403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">
      <c r="A307" s="1"/>
      <c r="B307" s="1"/>
      <c r="C307" s="1"/>
      <c r="D307" s="403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">
      <c r="A308" s="1"/>
      <c r="B308" s="1"/>
      <c r="C308" s="1"/>
      <c r="D308" s="403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">
      <c r="A309" s="1"/>
      <c r="B309" s="1"/>
      <c r="C309" s="1"/>
      <c r="D309" s="403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">
      <c r="A310" s="1"/>
      <c r="B310" s="1"/>
      <c r="C310" s="1"/>
      <c r="D310" s="403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">
      <c r="A311" s="1"/>
      <c r="B311" s="1"/>
      <c r="C311" s="1"/>
      <c r="D311" s="403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">
      <c r="A312" s="1"/>
      <c r="B312" s="1"/>
      <c r="C312" s="1"/>
      <c r="D312" s="403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">
      <c r="A313" s="1"/>
      <c r="B313" s="1"/>
      <c r="C313" s="1"/>
      <c r="D313" s="403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2">
      <c r="A314" s="1"/>
      <c r="B314" s="1"/>
      <c r="C314" s="1"/>
      <c r="D314" s="403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2">
      <c r="A315" s="1"/>
      <c r="B315" s="1"/>
      <c r="C315" s="1"/>
      <c r="D315" s="403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2">
      <c r="A316" s="1"/>
      <c r="B316" s="1"/>
      <c r="C316" s="1"/>
      <c r="D316" s="403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2">
      <c r="A317" s="1"/>
      <c r="B317" s="1"/>
      <c r="C317" s="1"/>
      <c r="D317" s="403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2">
      <c r="A318" s="1"/>
      <c r="B318" s="1"/>
      <c r="C318" s="1"/>
      <c r="D318" s="403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2">
      <c r="A319" s="1"/>
      <c r="B319" s="1"/>
      <c r="C319" s="1"/>
      <c r="D319" s="403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2">
      <c r="A320" s="1"/>
      <c r="B320" s="1"/>
      <c r="C320" s="1"/>
      <c r="D320" s="403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2">
      <c r="A321" s="1"/>
      <c r="B321" s="1"/>
      <c r="C321" s="1"/>
      <c r="D321" s="403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2">
      <c r="A322" s="1"/>
      <c r="B322" s="1"/>
      <c r="C322" s="1"/>
      <c r="D322" s="403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2">
      <c r="A323" s="1"/>
      <c r="B323" s="1"/>
      <c r="C323" s="1"/>
      <c r="D323" s="403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2">
      <c r="A324" s="1"/>
      <c r="B324" s="1"/>
      <c r="C324" s="1"/>
      <c r="D324" s="403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2">
      <c r="A325" s="1"/>
      <c r="B325" s="1"/>
      <c r="C325" s="1"/>
      <c r="D325" s="403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">
      <c r="A326" s="1"/>
      <c r="B326" s="1"/>
      <c r="C326" s="1"/>
      <c r="D326" s="403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">
      <c r="A327" s="1"/>
      <c r="B327" s="1"/>
      <c r="C327" s="1"/>
      <c r="D327" s="403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">
      <c r="A328" s="1"/>
      <c r="B328" s="1"/>
      <c r="C328" s="1"/>
      <c r="D328" s="403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">
      <c r="A329" s="1"/>
      <c r="B329" s="1"/>
      <c r="C329" s="1"/>
      <c r="D329" s="403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">
      <c r="A330" s="1"/>
      <c r="B330" s="1"/>
      <c r="C330" s="1"/>
      <c r="D330" s="403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">
      <c r="A331" s="1"/>
      <c r="B331" s="1"/>
      <c r="C331" s="1"/>
      <c r="D331" s="403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">
      <c r="A332" s="1"/>
      <c r="B332" s="1"/>
      <c r="C332" s="1"/>
      <c r="D332" s="403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">
      <c r="A333" s="1"/>
      <c r="B333" s="1"/>
      <c r="C333" s="1"/>
      <c r="D333" s="403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">
      <c r="A334" s="1"/>
      <c r="B334" s="1"/>
      <c r="C334" s="1"/>
      <c r="D334" s="403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2">
      <c r="A335" s="1"/>
      <c r="B335" s="1"/>
      <c r="C335" s="1"/>
      <c r="D335" s="403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2">
      <c r="A336" s="1"/>
      <c r="B336" s="1"/>
      <c r="C336" s="1"/>
      <c r="D336" s="403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">
      <c r="A337" s="1"/>
      <c r="B337" s="1"/>
      <c r="C337" s="1"/>
      <c r="D337" s="403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">
      <c r="A338" s="1"/>
      <c r="B338" s="1"/>
      <c r="C338" s="1"/>
      <c r="D338" s="403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">
      <c r="A339" s="1"/>
      <c r="B339" s="1"/>
      <c r="C339" s="1"/>
      <c r="D339" s="403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2">
      <c r="A340" s="1"/>
      <c r="B340" s="1"/>
      <c r="C340" s="1"/>
      <c r="D340" s="403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2">
      <c r="A341" s="1"/>
      <c r="B341" s="1"/>
      <c r="C341" s="1"/>
      <c r="D341" s="403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">
      <c r="A342" s="1"/>
      <c r="B342" s="1"/>
      <c r="C342" s="1"/>
      <c r="D342" s="403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2">
      <c r="A343" s="1"/>
      <c r="B343" s="1"/>
      <c r="C343" s="1"/>
      <c r="D343" s="403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2">
      <c r="A344" s="1"/>
      <c r="B344" s="1"/>
      <c r="C344" s="1"/>
      <c r="D344" s="403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">
      <c r="A345" s="1"/>
      <c r="B345" s="1"/>
      <c r="C345" s="1"/>
      <c r="D345" s="403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">
      <c r="A346" s="1"/>
      <c r="B346" s="1"/>
      <c r="C346" s="1"/>
      <c r="D346" s="403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">
      <c r="A347" s="1"/>
      <c r="B347" s="1"/>
      <c r="C347" s="1"/>
      <c r="D347" s="403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2">
      <c r="A348" s="1"/>
      <c r="B348" s="1"/>
      <c r="C348" s="1"/>
      <c r="D348" s="403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2">
      <c r="A349" s="1"/>
      <c r="B349" s="1"/>
      <c r="C349" s="1"/>
      <c r="D349" s="403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">
      <c r="A350" s="1"/>
      <c r="B350" s="1"/>
      <c r="C350" s="1"/>
      <c r="D350" s="403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2">
      <c r="A351" s="1"/>
      <c r="B351" s="1"/>
      <c r="C351" s="1"/>
      <c r="D351" s="403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2">
      <c r="A352" s="1"/>
      <c r="B352" s="1"/>
      <c r="C352" s="1"/>
      <c r="D352" s="403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">
      <c r="A353" s="1"/>
      <c r="B353" s="1"/>
      <c r="C353" s="1"/>
      <c r="D353" s="403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">
      <c r="A354" s="1"/>
      <c r="B354" s="1"/>
      <c r="C354" s="1"/>
      <c r="D354" s="403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">
      <c r="A355" s="1"/>
      <c r="B355" s="1"/>
      <c r="C355" s="1"/>
      <c r="D355" s="403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2">
      <c r="A356" s="1"/>
      <c r="B356" s="1"/>
      <c r="C356" s="1"/>
      <c r="D356" s="403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2">
      <c r="A357" s="1"/>
      <c r="B357" s="1"/>
      <c r="C357" s="1"/>
      <c r="D357" s="403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">
      <c r="A358" s="1"/>
      <c r="B358" s="1"/>
      <c r="C358" s="1"/>
      <c r="D358" s="403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2">
      <c r="A359" s="1"/>
      <c r="B359" s="1"/>
      <c r="C359" s="1"/>
      <c r="D359" s="403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2">
      <c r="A360" s="1"/>
      <c r="B360" s="1"/>
      <c r="C360" s="1"/>
      <c r="D360" s="403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">
      <c r="A361" s="1"/>
      <c r="B361" s="1"/>
      <c r="C361" s="1"/>
      <c r="D361" s="403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">
      <c r="A362" s="1"/>
      <c r="B362" s="1"/>
      <c r="C362" s="1"/>
      <c r="D362" s="403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">
      <c r="A363" s="1"/>
      <c r="B363" s="1"/>
      <c r="C363" s="1"/>
      <c r="D363" s="403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2">
      <c r="A364" s="1"/>
      <c r="B364" s="1"/>
      <c r="C364" s="1"/>
      <c r="D364" s="403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2">
      <c r="A365" s="1"/>
      <c r="B365" s="1"/>
      <c r="C365" s="1"/>
      <c r="D365" s="403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">
      <c r="A366" s="1"/>
      <c r="B366" s="1"/>
      <c r="C366" s="1"/>
      <c r="D366" s="403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2">
      <c r="A367" s="1"/>
      <c r="B367" s="1"/>
      <c r="C367" s="1"/>
      <c r="D367" s="403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2">
      <c r="A368" s="1"/>
      <c r="B368" s="1"/>
      <c r="C368" s="1"/>
      <c r="D368" s="403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">
      <c r="A369" s="1"/>
      <c r="B369" s="1"/>
      <c r="C369" s="1"/>
      <c r="D369" s="403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">
      <c r="A370" s="1"/>
      <c r="B370" s="1"/>
      <c r="C370" s="1"/>
      <c r="D370" s="403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2">
      <c r="A371" s="1"/>
      <c r="B371" s="1"/>
      <c r="C371" s="1"/>
      <c r="D371" s="403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2">
      <c r="A372" s="1"/>
      <c r="B372" s="1"/>
      <c r="C372" s="1"/>
      <c r="D372" s="403"/>
      <c r="E372" s="1"/>
      <c r="F372" s="1"/>
      <c r="G372" s="1"/>
      <c r="H372" s="1"/>
      <c r="I372" s="1"/>
      <c r="J372" s="1"/>
      <c r="K372" s="1"/>
      <c r="L372" s="1"/>
      <c r="M372" s="1"/>
    </row>
    <row r="373" spans="1:13" x14ac:dyDescent="0.2">
      <c r="A373" s="1"/>
      <c r="B373" s="1"/>
      <c r="C373" s="1"/>
      <c r="D373" s="403"/>
      <c r="E373" s="1"/>
      <c r="F373" s="1"/>
      <c r="G373" s="1"/>
      <c r="H373" s="1"/>
      <c r="I373" s="1"/>
      <c r="J373" s="1"/>
      <c r="K373" s="1"/>
      <c r="L373" s="1"/>
      <c r="M373" s="1"/>
    </row>
    <row r="374" spans="1:13" x14ac:dyDescent="0.2">
      <c r="A374" s="1"/>
      <c r="B374" s="1"/>
      <c r="C374" s="1"/>
      <c r="D374" s="403"/>
      <c r="E374" s="1"/>
      <c r="F374" s="1"/>
      <c r="G374" s="1"/>
      <c r="H374" s="1"/>
      <c r="I374" s="1"/>
      <c r="J374" s="1"/>
      <c r="K374" s="1"/>
      <c r="L374" s="1"/>
      <c r="M374" s="1"/>
    </row>
    <row r="375" spans="1:13" x14ac:dyDescent="0.2">
      <c r="A375" s="1"/>
      <c r="B375" s="1"/>
      <c r="C375" s="1"/>
      <c r="D375" s="403"/>
      <c r="E375" s="1"/>
      <c r="F375" s="1"/>
      <c r="G375" s="1"/>
      <c r="H375" s="1"/>
      <c r="I375" s="1"/>
      <c r="J375" s="1"/>
      <c r="K375" s="1"/>
      <c r="L375" s="1"/>
      <c r="M375" s="1"/>
    </row>
    <row r="376" spans="1:13" x14ac:dyDescent="0.2">
      <c r="A376" s="1"/>
      <c r="B376" s="1"/>
      <c r="C376" s="1"/>
      <c r="D376" s="403"/>
      <c r="E376" s="1"/>
      <c r="F376" s="1"/>
      <c r="G376" s="1"/>
      <c r="H376" s="1"/>
      <c r="I376" s="1"/>
      <c r="J376" s="1"/>
      <c r="K376" s="1"/>
      <c r="L376" s="1"/>
      <c r="M376" s="1"/>
    </row>
    <row r="377" spans="1:13" x14ac:dyDescent="0.2">
      <c r="A377" s="1"/>
      <c r="B377" s="1"/>
      <c r="C377" s="1"/>
      <c r="D377" s="403"/>
      <c r="E377" s="1"/>
      <c r="F377" s="1"/>
      <c r="G377" s="1"/>
      <c r="H377" s="1"/>
      <c r="I377" s="1"/>
      <c r="J377" s="1"/>
      <c r="K377" s="1"/>
      <c r="L377" s="1"/>
      <c r="M377" s="1"/>
    </row>
    <row r="378" spans="1:13" x14ac:dyDescent="0.2">
      <c r="A378" s="1"/>
      <c r="B378" s="1"/>
      <c r="C378" s="1"/>
      <c r="D378" s="403"/>
      <c r="E378" s="1"/>
      <c r="F378" s="1"/>
      <c r="G378" s="1"/>
      <c r="H378" s="1"/>
      <c r="I378" s="1"/>
      <c r="J378" s="1"/>
      <c r="K378" s="1"/>
      <c r="L378" s="1"/>
      <c r="M378" s="1"/>
    </row>
    <row r="379" spans="1:13" x14ac:dyDescent="0.2">
      <c r="A379" s="1"/>
      <c r="B379" s="1"/>
      <c r="C379" s="1"/>
      <c r="D379" s="403"/>
      <c r="E379" s="1"/>
      <c r="F379" s="1"/>
      <c r="G379" s="1"/>
      <c r="H379" s="1"/>
      <c r="I379" s="1"/>
      <c r="J379" s="1"/>
      <c r="K379" s="1"/>
      <c r="L379" s="1"/>
      <c r="M379" s="1"/>
    </row>
    <row r="380" spans="1:13" x14ac:dyDescent="0.2">
      <c r="A380" s="1"/>
      <c r="B380" s="1"/>
      <c r="C380" s="1"/>
      <c r="D380" s="403"/>
      <c r="E380" s="1"/>
      <c r="F380" s="1"/>
      <c r="G380" s="1"/>
      <c r="H380" s="1"/>
      <c r="I380" s="1"/>
      <c r="J380" s="1"/>
      <c r="K380" s="1"/>
      <c r="L380" s="1"/>
      <c r="M380" s="1"/>
    </row>
    <row r="381" spans="1:13" x14ac:dyDescent="0.2">
      <c r="A381" s="1"/>
      <c r="B381" s="1"/>
      <c r="C381" s="1"/>
      <c r="D381" s="403"/>
      <c r="E381" s="1"/>
      <c r="F381" s="1"/>
      <c r="G381" s="1"/>
      <c r="H381" s="1"/>
      <c r="I381" s="1"/>
      <c r="J381" s="1"/>
      <c r="K381" s="1"/>
      <c r="L381" s="1"/>
      <c r="M381" s="1"/>
    </row>
    <row r="382" spans="1:13" x14ac:dyDescent="0.2">
      <c r="A382" s="1"/>
      <c r="B382" s="1"/>
      <c r="C382" s="1"/>
      <c r="D382" s="403"/>
      <c r="E382" s="1"/>
      <c r="F382" s="1"/>
      <c r="G382" s="1"/>
      <c r="H382" s="1"/>
      <c r="I382" s="1"/>
      <c r="J382" s="1"/>
      <c r="K382" s="1"/>
      <c r="L382" s="1"/>
      <c r="M382" s="1"/>
    </row>
    <row r="383" spans="1:13" x14ac:dyDescent="0.2">
      <c r="A383" s="1"/>
      <c r="B383" s="1"/>
      <c r="C383" s="1"/>
      <c r="D383" s="403"/>
      <c r="E383" s="1"/>
      <c r="F383" s="1"/>
      <c r="G383" s="1"/>
      <c r="H383" s="1"/>
      <c r="I383" s="1"/>
      <c r="J383" s="1"/>
      <c r="K383" s="1"/>
      <c r="L383" s="1"/>
      <c r="M383" s="1"/>
    </row>
    <row r="384" spans="1:13" x14ac:dyDescent="0.2">
      <c r="A384" s="1"/>
      <c r="B384" s="1"/>
      <c r="C384" s="1"/>
      <c r="D384" s="403"/>
      <c r="E384" s="1"/>
      <c r="F384" s="1"/>
      <c r="G384" s="1"/>
      <c r="H384" s="1"/>
      <c r="I384" s="1"/>
      <c r="J384" s="1"/>
      <c r="K384" s="1"/>
      <c r="L384" s="1"/>
      <c r="M384" s="1"/>
    </row>
    <row r="385" spans="1:13" x14ac:dyDescent="0.2">
      <c r="A385" s="1"/>
      <c r="B385" s="1"/>
      <c r="C385" s="1"/>
      <c r="D385" s="403"/>
      <c r="E385" s="1"/>
      <c r="F385" s="1"/>
      <c r="G385" s="1"/>
      <c r="H385" s="1"/>
      <c r="I385" s="1"/>
      <c r="J385" s="1"/>
      <c r="K385" s="1"/>
      <c r="L385" s="1"/>
      <c r="M385" s="1"/>
    </row>
    <row r="386" spans="1:13" x14ac:dyDescent="0.2">
      <c r="A386" s="1"/>
      <c r="B386" s="1"/>
      <c r="C386" s="1"/>
      <c r="D386" s="403"/>
      <c r="E386" s="1"/>
      <c r="F386" s="1"/>
      <c r="G386" s="1"/>
      <c r="H386" s="1"/>
      <c r="I386" s="1"/>
      <c r="J386" s="1"/>
      <c r="K386" s="1"/>
      <c r="L386" s="1"/>
      <c r="M386" s="1"/>
    </row>
    <row r="387" spans="1:13" x14ac:dyDescent="0.2">
      <c r="A387" s="1"/>
      <c r="B387" s="1"/>
      <c r="C387" s="1"/>
      <c r="D387" s="403"/>
      <c r="E387" s="1"/>
      <c r="F387" s="1"/>
      <c r="G387" s="1"/>
      <c r="H387" s="1"/>
      <c r="I387" s="1"/>
      <c r="J387" s="1"/>
      <c r="K387" s="1"/>
      <c r="L387" s="1"/>
      <c r="M387" s="1"/>
    </row>
    <row r="388" spans="1:13" x14ac:dyDescent="0.2">
      <c r="A388" s="1"/>
      <c r="B388" s="1"/>
      <c r="C388" s="1"/>
      <c r="D388" s="403"/>
      <c r="E388" s="1"/>
      <c r="F388" s="1"/>
      <c r="G388" s="1"/>
      <c r="H388" s="1"/>
      <c r="I388" s="1"/>
      <c r="J388" s="1"/>
      <c r="K388" s="1"/>
      <c r="L388" s="1"/>
      <c r="M388" s="1"/>
    </row>
    <row r="389" spans="1:13" x14ac:dyDescent="0.2">
      <c r="A389" s="1"/>
      <c r="B389" s="1"/>
      <c r="C389" s="1"/>
      <c r="D389" s="403"/>
      <c r="E389" s="1"/>
      <c r="F389" s="1"/>
      <c r="G389" s="1"/>
      <c r="H389" s="1"/>
      <c r="I389" s="1"/>
      <c r="J389" s="1"/>
      <c r="K389" s="1"/>
      <c r="L389" s="1"/>
      <c r="M389" s="1"/>
    </row>
    <row r="390" spans="1:13" x14ac:dyDescent="0.2">
      <c r="A390" s="1"/>
      <c r="B390" s="1"/>
      <c r="C390" s="1"/>
      <c r="D390" s="403"/>
      <c r="E390" s="1"/>
      <c r="F390" s="1"/>
      <c r="G390" s="1"/>
      <c r="H390" s="1"/>
      <c r="I390" s="1"/>
      <c r="J390" s="1"/>
      <c r="K390" s="1"/>
      <c r="L390" s="1"/>
      <c r="M390" s="1"/>
    </row>
    <row r="391" spans="1:13" x14ac:dyDescent="0.2">
      <c r="A391" s="1"/>
      <c r="B391" s="1"/>
      <c r="C391" s="1"/>
      <c r="D391" s="403"/>
      <c r="E391" s="1"/>
      <c r="F391" s="1"/>
      <c r="G391" s="1"/>
      <c r="H391" s="1"/>
      <c r="I391" s="1"/>
      <c r="J391" s="1"/>
      <c r="K391" s="1"/>
      <c r="L391" s="1"/>
      <c r="M391" s="1"/>
    </row>
    <row r="392" spans="1:13" x14ac:dyDescent="0.2">
      <c r="A392" s="1"/>
      <c r="B392" s="1"/>
      <c r="C392" s="1"/>
      <c r="D392" s="403"/>
      <c r="E392" s="1"/>
      <c r="F392" s="1"/>
      <c r="G392" s="1"/>
      <c r="H392" s="1"/>
      <c r="I392" s="1"/>
      <c r="J392" s="1"/>
      <c r="K392" s="1"/>
      <c r="L392" s="1"/>
      <c r="M392" s="1"/>
    </row>
    <row r="393" spans="1:13" x14ac:dyDescent="0.2">
      <c r="A393" s="1"/>
      <c r="B393" s="1"/>
      <c r="C393" s="1"/>
      <c r="D393" s="403"/>
      <c r="E393" s="1"/>
      <c r="F393" s="1"/>
      <c r="G393" s="1"/>
      <c r="H393" s="1"/>
      <c r="I393" s="1"/>
      <c r="J393" s="1"/>
      <c r="K393" s="1"/>
      <c r="L393" s="1"/>
      <c r="M393" s="1"/>
    </row>
    <row r="394" spans="1:13" x14ac:dyDescent="0.2">
      <c r="A394" s="1"/>
      <c r="B394" s="1"/>
      <c r="C394" s="1"/>
      <c r="D394" s="403"/>
      <c r="E394" s="1"/>
      <c r="F394" s="1"/>
      <c r="G394" s="1"/>
      <c r="H394" s="1"/>
      <c r="I394" s="1"/>
      <c r="J394" s="1"/>
      <c r="K394" s="1"/>
      <c r="L394" s="1"/>
      <c r="M394" s="1"/>
    </row>
    <row r="395" spans="1:13" x14ac:dyDescent="0.2">
      <c r="A395" s="1"/>
      <c r="B395" s="1"/>
      <c r="C395" s="1"/>
      <c r="D395" s="403"/>
      <c r="E395" s="1"/>
      <c r="F395" s="1"/>
      <c r="G395" s="1"/>
      <c r="H395" s="1"/>
      <c r="I395" s="1"/>
      <c r="J395" s="1"/>
      <c r="K395" s="1"/>
      <c r="L395" s="1"/>
      <c r="M395" s="1"/>
    </row>
    <row r="396" spans="1:13" x14ac:dyDescent="0.2">
      <c r="A396" s="1"/>
      <c r="B396" s="1"/>
      <c r="C396" s="1"/>
      <c r="D396" s="403"/>
      <c r="E396" s="1"/>
      <c r="F396" s="1"/>
      <c r="G396" s="1"/>
      <c r="H396" s="1"/>
      <c r="I396" s="1"/>
      <c r="J396" s="1"/>
      <c r="K396" s="1"/>
      <c r="L396" s="1"/>
      <c r="M396" s="1"/>
    </row>
    <row r="397" spans="1:13" x14ac:dyDescent="0.2">
      <c r="A397" s="1"/>
      <c r="B397" s="1"/>
      <c r="C397" s="1"/>
      <c r="D397" s="403"/>
      <c r="E397" s="1"/>
      <c r="F397" s="1"/>
      <c r="G397" s="1"/>
      <c r="H397" s="1"/>
      <c r="I397" s="1"/>
      <c r="J397" s="1"/>
      <c r="K397" s="1"/>
      <c r="L397" s="1"/>
      <c r="M397" s="1"/>
    </row>
  </sheetData>
  <mergeCells count="16">
    <mergeCell ref="C8:C10"/>
    <mergeCell ref="A3:M3"/>
    <mergeCell ref="A4:M4"/>
    <mergeCell ref="A5:M5"/>
    <mergeCell ref="M7:M10"/>
    <mergeCell ref="E8:E10"/>
    <mergeCell ref="F8:F10"/>
    <mergeCell ref="G8:G10"/>
    <mergeCell ref="H8:H10"/>
    <mergeCell ref="I8:I10"/>
    <mergeCell ref="J8:J10"/>
    <mergeCell ref="K8:K10"/>
    <mergeCell ref="L8:L10"/>
    <mergeCell ref="E7:I7"/>
    <mergeCell ref="J7:L7"/>
    <mergeCell ref="D7:D10"/>
  </mergeCells>
  <phoneticPr fontId="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9" firstPageNumber="10" orientation="landscape" r:id="rId1"/>
  <headerFooter alignWithMargins="0">
    <oddFooter>&amp;P. oldal</oddFooter>
  </headerFooter>
  <rowBreaks count="5" manualBreakCount="5">
    <brk id="41" max="12" man="1"/>
    <brk id="83" max="12" man="1"/>
    <brk id="128" max="12" man="1"/>
    <brk id="170" max="12" man="1"/>
    <brk id="212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2"/>
  <sheetViews>
    <sheetView view="pageBreakPreview" topLeftCell="A40" zoomScaleNormal="100" zoomScaleSheetLayoutView="100" workbookViewId="0">
      <selection activeCell="A3" sqref="A3:L3"/>
    </sheetView>
  </sheetViews>
  <sheetFormatPr defaultRowHeight="12.75" x14ac:dyDescent="0.2"/>
  <cols>
    <col min="1" max="1" width="42.42578125" customWidth="1"/>
    <col min="2" max="2" width="14.140625" customWidth="1"/>
    <col min="3" max="3" width="9.5703125" customWidth="1"/>
    <col min="4" max="4" width="9.85546875" bestFit="1" customWidth="1"/>
    <col min="5" max="5" width="11" customWidth="1"/>
    <col min="6" max="7" width="9.7109375" customWidth="1"/>
    <col min="8" max="8" width="13.140625" customWidth="1"/>
    <col min="9" max="9" width="11.42578125" customWidth="1"/>
    <col min="10" max="10" width="9.7109375" customWidth="1"/>
    <col min="11" max="12" width="10.7109375" customWidth="1"/>
    <col min="13" max="13" width="9.85546875" bestFit="1" customWidth="1"/>
  </cols>
  <sheetData>
    <row r="1" spans="1:12" ht="15.75" x14ac:dyDescent="0.25">
      <c r="A1" s="4" t="s">
        <v>847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</row>
    <row r="2" spans="1:12" ht="15.75" x14ac:dyDescent="0.25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</row>
    <row r="3" spans="1:12" ht="15.75" x14ac:dyDescent="0.25">
      <c r="A3" s="644" t="s">
        <v>29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</row>
    <row r="4" spans="1:12" ht="15.75" x14ac:dyDescent="0.25">
      <c r="A4" s="644" t="s">
        <v>699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</row>
    <row r="5" spans="1:12" ht="15.75" x14ac:dyDescent="0.25">
      <c r="A5" s="644" t="s">
        <v>18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 t="s">
        <v>26</v>
      </c>
      <c r="K6" s="5"/>
      <c r="L6" s="5"/>
    </row>
    <row r="7" spans="1:12" ht="12.75" customHeight="1" x14ac:dyDescent="0.2">
      <c r="A7" s="7"/>
      <c r="B7" s="7"/>
      <c r="C7" s="646" t="s">
        <v>202</v>
      </c>
      <c r="D7" s="648" t="s">
        <v>33</v>
      </c>
      <c r="E7" s="678"/>
      <c r="F7" s="678"/>
      <c r="G7" s="678"/>
      <c r="H7" s="678"/>
      <c r="I7" s="648" t="s">
        <v>34</v>
      </c>
      <c r="J7" s="679"/>
      <c r="K7" s="680"/>
      <c r="L7" s="646" t="s">
        <v>160</v>
      </c>
    </row>
    <row r="8" spans="1:12" ht="12.75" customHeight="1" x14ac:dyDescent="0.2">
      <c r="A8" s="19" t="s">
        <v>32</v>
      </c>
      <c r="B8" s="19"/>
      <c r="C8" s="659"/>
      <c r="D8" s="646" t="s">
        <v>66</v>
      </c>
      <c r="E8" s="646" t="s">
        <v>67</v>
      </c>
      <c r="F8" s="646" t="s">
        <v>88</v>
      </c>
      <c r="G8" s="654" t="s">
        <v>170</v>
      </c>
      <c r="H8" s="687" t="s">
        <v>155</v>
      </c>
      <c r="I8" s="646" t="s">
        <v>37</v>
      </c>
      <c r="J8" s="646" t="s">
        <v>36</v>
      </c>
      <c r="K8" s="650" t="s">
        <v>173</v>
      </c>
      <c r="L8" s="659"/>
    </row>
    <row r="9" spans="1:12" x14ac:dyDescent="0.2">
      <c r="A9" s="19" t="s">
        <v>35</v>
      </c>
      <c r="B9" s="19"/>
      <c r="C9" s="659"/>
      <c r="D9" s="659"/>
      <c r="E9" s="659"/>
      <c r="F9" s="659"/>
      <c r="G9" s="681"/>
      <c r="H9" s="688"/>
      <c r="I9" s="659"/>
      <c r="J9" s="659"/>
      <c r="K9" s="683"/>
      <c r="L9" s="659"/>
    </row>
    <row r="10" spans="1:12" x14ac:dyDescent="0.2">
      <c r="A10" s="8"/>
      <c r="B10" s="8"/>
      <c r="C10" s="647"/>
      <c r="D10" s="647"/>
      <c r="E10" s="647"/>
      <c r="F10" s="647"/>
      <c r="G10" s="682"/>
      <c r="H10" s="689"/>
      <c r="I10" s="647"/>
      <c r="J10" s="647"/>
      <c r="K10" s="652"/>
      <c r="L10" s="647"/>
    </row>
    <row r="11" spans="1:12" x14ac:dyDescent="0.2">
      <c r="A11" s="7" t="s">
        <v>6</v>
      </c>
      <c r="B11" s="9"/>
      <c r="C11" s="18" t="s">
        <v>7</v>
      </c>
      <c r="D11" s="9" t="s">
        <v>8</v>
      </c>
      <c r="E11" s="18" t="s">
        <v>9</v>
      </c>
      <c r="F11" s="9" t="s">
        <v>10</v>
      </c>
      <c r="G11" s="18" t="s">
        <v>11</v>
      </c>
      <c r="H11" s="17" t="s">
        <v>12</v>
      </c>
      <c r="I11" s="9" t="s">
        <v>14</v>
      </c>
      <c r="J11" s="9" t="s">
        <v>15</v>
      </c>
      <c r="K11" s="18" t="s">
        <v>16</v>
      </c>
      <c r="L11" s="9" t="s">
        <v>17</v>
      </c>
    </row>
    <row r="12" spans="1:12" x14ac:dyDescent="0.2">
      <c r="A12" s="13" t="s">
        <v>174</v>
      </c>
      <c r="B12" s="13"/>
      <c r="C12" s="7"/>
      <c r="D12" s="95"/>
      <c r="E12" s="95"/>
      <c r="F12" s="99"/>
      <c r="G12" s="95"/>
      <c r="H12" s="99"/>
      <c r="I12" s="95"/>
      <c r="J12" s="98"/>
      <c r="K12" s="95"/>
      <c r="L12" s="95"/>
    </row>
    <row r="13" spans="1:12" x14ac:dyDescent="0.2">
      <c r="A13" s="11" t="s">
        <v>39</v>
      </c>
      <c r="B13" s="219" t="s">
        <v>139</v>
      </c>
      <c r="C13" s="453">
        <f>SUM(D13:L13)</f>
        <v>424194</v>
      </c>
      <c r="D13" s="77">
        <v>307545</v>
      </c>
      <c r="E13" s="77">
        <v>41519</v>
      </c>
      <c r="F13" s="96">
        <v>56162</v>
      </c>
      <c r="G13" s="77"/>
      <c r="H13" s="96"/>
      <c r="I13" s="207">
        <v>18968</v>
      </c>
      <c r="J13" s="110">
        <v>0</v>
      </c>
      <c r="K13" s="77">
        <v>0</v>
      </c>
      <c r="L13" s="77">
        <v>0</v>
      </c>
    </row>
    <row r="14" spans="1:12" x14ac:dyDescent="0.2">
      <c r="A14" s="11" t="s">
        <v>578</v>
      </c>
      <c r="B14" s="219"/>
      <c r="C14" s="453">
        <f>SUM(D14:L14)</f>
        <v>426054</v>
      </c>
      <c r="D14" s="96">
        <v>307945</v>
      </c>
      <c r="E14" s="77">
        <v>41519</v>
      </c>
      <c r="F14" s="96">
        <v>57622</v>
      </c>
      <c r="G14" s="77"/>
      <c r="H14" s="96"/>
      <c r="I14" s="207">
        <v>18968</v>
      </c>
      <c r="J14" s="110"/>
      <c r="K14" s="77"/>
      <c r="L14" s="77"/>
    </row>
    <row r="15" spans="1:12" x14ac:dyDescent="0.2">
      <c r="A15" s="11" t="s">
        <v>689</v>
      </c>
      <c r="B15" s="219"/>
      <c r="C15" s="453">
        <f t="shared" ref="C15:C23" si="0">SUM(D15:L15)</f>
        <v>5175</v>
      </c>
      <c r="D15" s="96">
        <v>4580</v>
      </c>
      <c r="E15" s="77">
        <v>595</v>
      </c>
      <c r="F15" s="96"/>
      <c r="G15" s="77"/>
      <c r="H15" s="96"/>
      <c r="I15" s="207"/>
      <c r="J15" s="110"/>
      <c r="K15" s="77"/>
      <c r="L15" s="77"/>
    </row>
    <row r="16" spans="1:12" x14ac:dyDescent="0.2">
      <c r="A16" s="11" t="s">
        <v>620</v>
      </c>
      <c r="B16" s="219"/>
      <c r="C16" s="453">
        <f t="shared" si="0"/>
        <v>152</v>
      </c>
      <c r="D16" s="96"/>
      <c r="E16" s="77"/>
      <c r="F16" s="96">
        <v>152</v>
      </c>
      <c r="G16" s="77"/>
      <c r="H16" s="96"/>
      <c r="I16" s="207"/>
      <c r="J16" s="110"/>
      <c r="K16" s="77"/>
      <c r="L16" s="77"/>
    </row>
    <row r="17" spans="1:12" x14ac:dyDescent="0.2">
      <c r="A17" s="11" t="s">
        <v>761</v>
      </c>
      <c r="B17" s="219"/>
      <c r="C17" s="453">
        <f t="shared" si="0"/>
        <v>6388</v>
      </c>
      <c r="D17" s="96">
        <v>5580</v>
      </c>
      <c r="E17" s="77">
        <v>808</v>
      </c>
      <c r="F17" s="96"/>
      <c r="G17" s="77"/>
      <c r="H17" s="96"/>
      <c r="I17" s="207"/>
      <c r="J17" s="110"/>
      <c r="K17" s="77"/>
      <c r="L17" s="77"/>
    </row>
    <row r="18" spans="1:12" x14ac:dyDescent="0.2">
      <c r="A18" s="11" t="s">
        <v>691</v>
      </c>
      <c r="B18" s="219"/>
      <c r="C18" s="453">
        <f t="shared" si="0"/>
        <v>500</v>
      </c>
      <c r="D18" s="96"/>
      <c r="E18" s="77"/>
      <c r="F18" s="96">
        <v>500</v>
      </c>
      <c r="G18" s="77"/>
      <c r="H18" s="96"/>
      <c r="I18" s="207"/>
      <c r="J18" s="110"/>
      <c r="K18" s="77"/>
      <c r="L18" s="77"/>
    </row>
    <row r="19" spans="1:12" x14ac:dyDescent="0.2">
      <c r="A19" s="11" t="s">
        <v>762</v>
      </c>
      <c r="B19" s="219"/>
      <c r="C19" s="453">
        <f t="shared" si="0"/>
        <v>3000</v>
      </c>
      <c r="D19" s="96"/>
      <c r="E19" s="77"/>
      <c r="F19" s="96">
        <v>3000</v>
      </c>
      <c r="G19" s="77"/>
      <c r="H19" s="96"/>
      <c r="I19" s="207"/>
      <c r="J19" s="110"/>
      <c r="K19" s="77"/>
      <c r="L19" s="77"/>
    </row>
    <row r="20" spans="1:12" x14ac:dyDescent="0.2">
      <c r="A20" s="11" t="s">
        <v>764</v>
      </c>
      <c r="B20" s="219"/>
      <c r="C20" s="453">
        <f t="shared" si="0"/>
        <v>600</v>
      </c>
      <c r="D20" s="96"/>
      <c r="E20" s="77"/>
      <c r="F20" s="96">
        <v>600</v>
      </c>
      <c r="G20" s="77"/>
      <c r="H20" s="96"/>
      <c r="I20" s="207"/>
      <c r="J20" s="110"/>
      <c r="K20" s="77"/>
      <c r="L20" s="77"/>
    </row>
    <row r="21" spans="1:12" x14ac:dyDescent="0.2">
      <c r="A21" s="11" t="s">
        <v>765</v>
      </c>
      <c r="B21" s="219"/>
      <c r="C21" s="453">
        <f t="shared" si="0"/>
        <v>3860</v>
      </c>
      <c r="D21" s="96"/>
      <c r="E21" s="77"/>
      <c r="F21" s="96"/>
      <c r="G21" s="77"/>
      <c r="H21" s="96"/>
      <c r="I21" s="207">
        <v>3860</v>
      </c>
      <c r="J21" s="110"/>
      <c r="K21" s="77"/>
      <c r="L21" s="77"/>
    </row>
    <row r="22" spans="1:12" x14ac:dyDescent="0.2">
      <c r="A22" s="11" t="s">
        <v>715</v>
      </c>
      <c r="B22" s="219"/>
      <c r="C22" s="453">
        <f t="shared" si="0"/>
        <v>-1593</v>
      </c>
      <c r="D22" s="96">
        <v>-1410</v>
      </c>
      <c r="E22" s="77">
        <v>-183</v>
      </c>
      <c r="F22" s="96"/>
      <c r="G22" s="77"/>
      <c r="H22" s="96"/>
      <c r="I22" s="207"/>
      <c r="J22" s="110"/>
      <c r="K22" s="77"/>
      <c r="L22" s="77"/>
    </row>
    <row r="23" spans="1:12" x14ac:dyDescent="0.2">
      <c r="A23" s="11" t="s">
        <v>763</v>
      </c>
      <c r="B23" s="219"/>
      <c r="C23" s="453">
        <f t="shared" si="0"/>
        <v>500</v>
      </c>
      <c r="D23" s="96"/>
      <c r="E23" s="77"/>
      <c r="F23" s="96">
        <v>500</v>
      </c>
      <c r="G23" s="77"/>
      <c r="H23" s="96"/>
      <c r="I23" s="207"/>
      <c r="J23" s="110"/>
      <c r="K23" s="77"/>
      <c r="L23" s="77"/>
    </row>
    <row r="24" spans="1:12" x14ac:dyDescent="0.2">
      <c r="A24" s="11" t="s">
        <v>622</v>
      </c>
      <c r="B24" s="219"/>
      <c r="C24" s="453">
        <f>SUM(C15:C23)</f>
        <v>18582</v>
      </c>
      <c r="D24" s="453">
        <f t="shared" ref="D24:L24" si="1">SUM(D15:D23)</f>
        <v>8750</v>
      </c>
      <c r="E24" s="453">
        <f t="shared" si="1"/>
        <v>1220</v>
      </c>
      <c r="F24" s="453">
        <f t="shared" si="1"/>
        <v>4752</v>
      </c>
      <c r="G24" s="453">
        <f t="shared" si="1"/>
        <v>0</v>
      </c>
      <c r="H24" s="453">
        <f t="shared" si="1"/>
        <v>0</v>
      </c>
      <c r="I24" s="453">
        <f t="shared" si="1"/>
        <v>3860</v>
      </c>
      <c r="J24" s="453">
        <f t="shared" si="1"/>
        <v>0</v>
      </c>
      <c r="K24" s="453">
        <f t="shared" si="1"/>
        <v>0</v>
      </c>
      <c r="L24" s="453">
        <f t="shared" si="1"/>
        <v>0</v>
      </c>
    </row>
    <row r="25" spans="1:12" x14ac:dyDescent="0.2">
      <c r="A25" s="11" t="s">
        <v>655</v>
      </c>
      <c r="B25" s="219"/>
      <c r="C25" s="453">
        <f>SUM(C14+C24)</f>
        <v>444636</v>
      </c>
      <c r="D25" s="453">
        <f t="shared" ref="D25:L25" si="2">SUM(D14+D24)</f>
        <v>316695</v>
      </c>
      <c r="E25" s="453">
        <f t="shared" si="2"/>
        <v>42739</v>
      </c>
      <c r="F25" s="453">
        <f t="shared" si="2"/>
        <v>62374</v>
      </c>
      <c r="G25" s="453">
        <f t="shared" si="2"/>
        <v>0</v>
      </c>
      <c r="H25" s="453">
        <f t="shared" si="2"/>
        <v>0</v>
      </c>
      <c r="I25" s="453">
        <f t="shared" si="2"/>
        <v>22828</v>
      </c>
      <c r="J25" s="453">
        <f t="shared" si="2"/>
        <v>0</v>
      </c>
      <c r="K25" s="453">
        <f t="shared" si="2"/>
        <v>0</v>
      </c>
      <c r="L25" s="453">
        <f t="shared" si="2"/>
        <v>0</v>
      </c>
    </row>
    <row r="26" spans="1:12" x14ac:dyDescent="0.2">
      <c r="A26" s="13" t="s">
        <v>175</v>
      </c>
      <c r="B26" s="7"/>
      <c r="C26" s="7"/>
      <c r="D26" s="102"/>
      <c r="E26" s="95"/>
      <c r="F26" s="99"/>
      <c r="G26" s="95"/>
      <c r="H26" s="99"/>
      <c r="I26" s="103"/>
      <c r="J26" s="98"/>
      <c r="K26" s="95"/>
      <c r="L26" s="95"/>
    </row>
    <row r="27" spans="1:12" x14ac:dyDescent="0.2">
      <c r="A27" s="11" t="s">
        <v>28</v>
      </c>
      <c r="B27" s="219" t="s">
        <v>139</v>
      </c>
      <c r="C27" s="453">
        <f>SUM(D27:L27)</f>
        <v>0</v>
      </c>
      <c r="D27" s="541">
        <v>0</v>
      </c>
      <c r="E27" s="87">
        <v>0</v>
      </c>
      <c r="F27" s="542">
        <v>0</v>
      </c>
      <c r="G27" s="87">
        <v>0</v>
      </c>
      <c r="H27" s="542">
        <v>0</v>
      </c>
      <c r="I27" s="87">
        <v>0</v>
      </c>
      <c r="J27" s="543">
        <v>0</v>
      </c>
      <c r="K27" s="87">
        <v>0</v>
      </c>
      <c r="L27" s="87">
        <v>0</v>
      </c>
    </row>
    <row r="28" spans="1:12" x14ac:dyDescent="0.2">
      <c r="A28" s="11" t="s">
        <v>597</v>
      </c>
      <c r="B28" s="219"/>
      <c r="C28" s="453">
        <f t="shared" ref="C28:C30" si="3">SUM(D28:L28)</f>
        <v>7545</v>
      </c>
      <c r="D28" s="541">
        <v>5309</v>
      </c>
      <c r="E28" s="87">
        <v>801</v>
      </c>
      <c r="F28" s="542">
        <v>1435</v>
      </c>
      <c r="G28" s="87"/>
      <c r="H28" s="542"/>
      <c r="I28" s="87"/>
      <c r="J28" s="543"/>
      <c r="K28" s="87"/>
      <c r="L28" s="87"/>
    </row>
    <row r="29" spans="1:12" x14ac:dyDescent="0.2">
      <c r="A29" s="11" t="s">
        <v>744</v>
      </c>
      <c r="B29" s="219"/>
      <c r="C29" s="453">
        <f t="shared" si="3"/>
        <v>0</v>
      </c>
      <c r="D29" s="541">
        <v>321</v>
      </c>
      <c r="E29" s="87"/>
      <c r="F29" s="542">
        <v>-321</v>
      </c>
      <c r="G29" s="87"/>
      <c r="H29" s="542"/>
      <c r="I29" s="87"/>
      <c r="J29" s="543"/>
      <c r="K29" s="87"/>
      <c r="L29" s="87"/>
    </row>
    <row r="30" spans="1:12" x14ac:dyDescent="0.2">
      <c r="A30" s="11" t="s">
        <v>745</v>
      </c>
      <c r="B30" s="219"/>
      <c r="C30" s="453">
        <f t="shared" si="3"/>
        <v>782</v>
      </c>
      <c r="D30" s="541"/>
      <c r="E30" s="87"/>
      <c r="F30" s="542"/>
      <c r="G30" s="87"/>
      <c r="H30" s="542"/>
      <c r="I30" s="87">
        <v>782</v>
      </c>
      <c r="J30" s="543"/>
      <c r="K30" s="87"/>
      <c r="L30" s="87"/>
    </row>
    <row r="31" spans="1:12" x14ac:dyDescent="0.2">
      <c r="A31" s="11" t="s">
        <v>624</v>
      </c>
      <c r="B31" s="219"/>
      <c r="C31" s="453">
        <f>SUM(C29:C30)</f>
        <v>782</v>
      </c>
      <c r="D31" s="453">
        <f t="shared" ref="D31:L31" si="4">SUM(D29:D30)</f>
        <v>321</v>
      </c>
      <c r="E31" s="453">
        <f t="shared" si="4"/>
        <v>0</v>
      </c>
      <c r="F31" s="453">
        <f t="shared" si="4"/>
        <v>-321</v>
      </c>
      <c r="G31" s="453">
        <f t="shared" si="4"/>
        <v>0</v>
      </c>
      <c r="H31" s="453">
        <f t="shared" si="4"/>
        <v>0</v>
      </c>
      <c r="I31" s="453">
        <f t="shared" si="4"/>
        <v>782</v>
      </c>
      <c r="J31" s="453">
        <f t="shared" si="4"/>
        <v>0</v>
      </c>
      <c r="K31" s="453">
        <f t="shared" si="4"/>
        <v>0</v>
      </c>
      <c r="L31" s="453">
        <f t="shared" si="4"/>
        <v>0</v>
      </c>
    </row>
    <row r="32" spans="1:12" x14ac:dyDescent="0.2">
      <c r="A32" s="11" t="s">
        <v>685</v>
      </c>
      <c r="B32" s="219"/>
      <c r="C32" s="437">
        <f>SUM(C28+C31)</f>
        <v>8327</v>
      </c>
      <c r="D32" s="437">
        <f t="shared" ref="D32:L32" si="5">SUM(D28+D31)</f>
        <v>5630</v>
      </c>
      <c r="E32" s="437">
        <f t="shared" si="5"/>
        <v>801</v>
      </c>
      <c r="F32" s="437">
        <f t="shared" si="5"/>
        <v>1114</v>
      </c>
      <c r="G32" s="437">
        <f t="shared" si="5"/>
        <v>0</v>
      </c>
      <c r="H32" s="437">
        <f t="shared" si="5"/>
        <v>0</v>
      </c>
      <c r="I32" s="437">
        <f t="shared" si="5"/>
        <v>782</v>
      </c>
      <c r="J32" s="437">
        <f t="shared" si="5"/>
        <v>0</v>
      </c>
      <c r="K32" s="437">
        <f t="shared" si="5"/>
        <v>0</v>
      </c>
      <c r="L32" s="437">
        <f t="shared" si="5"/>
        <v>0</v>
      </c>
    </row>
    <row r="33" spans="1:12" x14ac:dyDescent="0.2">
      <c r="A33" s="47" t="s">
        <v>193</v>
      </c>
      <c r="B33" s="245"/>
      <c r="C33" s="453"/>
      <c r="D33" s="422"/>
      <c r="E33" s="422"/>
      <c r="F33" s="544"/>
      <c r="G33" s="422"/>
      <c r="H33" s="544"/>
      <c r="I33" s="422"/>
      <c r="J33" s="545"/>
      <c r="K33" s="422"/>
      <c r="L33" s="422"/>
    </row>
    <row r="34" spans="1:12" x14ac:dyDescent="0.2">
      <c r="A34" s="11" t="s">
        <v>28</v>
      </c>
      <c r="B34" s="219" t="s">
        <v>139</v>
      </c>
      <c r="C34" s="453">
        <f>SUM(D34:L34)</f>
        <v>0</v>
      </c>
      <c r="D34" s="87">
        <v>0</v>
      </c>
      <c r="E34" s="87">
        <v>0</v>
      </c>
      <c r="F34" s="542">
        <v>0</v>
      </c>
      <c r="G34" s="87">
        <v>0</v>
      </c>
      <c r="H34" s="542">
        <v>0</v>
      </c>
      <c r="I34" s="87">
        <v>0</v>
      </c>
      <c r="J34" s="543">
        <v>0</v>
      </c>
      <c r="K34" s="87">
        <v>0</v>
      </c>
      <c r="L34" s="87">
        <v>0</v>
      </c>
    </row>
    <row r="35" spans="1:12" x14ac:dyDescent="0.2">
      <c r="A35" s="11" t="s">
        <v>597</v>
      </c>
      <c r="B35" s="219"/>
      <c r="C35" s="453">
        <f>SUM(D35:L35)</f>
        <v>0</v>
      </c>
      <c r="D35" s="87"/>
      <c r="E35" s="87"/>
      <c r="F35" s="542"/>
      <c r="G35" s="87"/>
      <c r="H35" s="542"/>
      <c r="I35" s="87"/>
      <c r="J35" s="543"/>
      <c r="K35" s="87"/>
      <c r="L35" s="87"/>
    </row>
    <row r="36" spans="1:12" x14ac:dyDescent="0.2">
      <c r="A36" s="11" t="s">
        <v>685</v>
      </c>
      <c r="B36" s="219"/>
      <c r="C36" s="453">
        <f>SUM(D36:L36)</f>
        <v>0</v>
      </c>
      <c r="D36" s="511"/>
      <c r="E36" s="511"/>
      <c r="F36" s="546"/>
      <c r="G36" s="511"/>
      <c r="H36" s="546"/>
      <c r="I36" s="511"/>
      <c r="J36" s="547"/>
      <c r="K36" s="511"/>
      <c r="L36" s="511"/>
    </row>
    <row r="37" spans="1:12" x14ac:dyDescent="0.2">
      <c r="A37" s="13" t="s">
        <v>194</v>
      </c>
      <c r="B37" s="7"/>
      <c r="C37" s="452"/>
      <c r="D37" s="103"/>
      <c r="E37" s="103"/>
      <c r="F37" s="102"/>
      <c r="G37" s="103"/>
      <c r="H37" s="102"/>
      <c r="I37" s="103"/>
      <c r="J37" s="548"/>
      <c r="K37" s="103"/>
      <c r="L37" s="103"/>
    </row>
    <row r="38" spans="1:12" x14ac:dyDescent="0.2">
      <c r="A38" s="11" t="s">
        <v>39</v>
      </c>
      <c r="B38" s="219" t="s">
        <v>137</v>
      </c>
      <c r="C38" s="453">
        <f>SUM(D38:L38)</f>
        <v>0</v>
      </c>
      <c r="D38" s="87">
        <f>SUM(E38:L38)</f>
        <v>0</v>
      </c>
      <c r="E38" s="87">
        <v>0</v>
      </c>
      <c r="F38" s="542">
        <v>0</v>
      </c>
      <c r="G38" s="87">
        <v>0</v>
      </c>
      <c r="H38" s="542">
        <v>0</v>
      </c>
      <c r="I38" s="87"/>
      <c r="J38" s="543">
        <v>0</v>
      </c>
      <c r="K38" s="87">
        <v>0</v>
      </c>
      <c r="L38" s="87">
        <v>0</v>
      </c>
    </row>
    <row r="39" spans="1:12" x14ac:dyDescent="0.2">
      <c r="A39" s="11" t="s">
        <v>597</v>
      </c>
      <c r="B39" s="219"/>
      <c r="C39" s="453">
        <f>SUM(D39:L39)</f>
        <v>0</v>
      </c>
      <c r="D39" s="542"/>
      <c r="E39" s="87"/>
      <c r="F39" s="542"/>
      <c r="G39" s="87"/>
      <c r="H39" s="542"/>
      <c r="I39" s="87"/>
      <c r="J39" s="543"/>
      <c r="K39" s="87"/>
      <c r="L39" s="87"/>
    </row>
    <row r="40" spans="1:12" x14ac:dyDescent="0.2">
      <c r="A40" s="11" t="s">
        <v>685</v>
      </c>
      <c r="B40" s="219"/>
      <c r="C40" s="453">
        <f>SUM(D40:L40)</f>
        <v>0</v>
      </c>
      <c r="D40" s="542"/>
      <c r="E40" s="87"/>
      <c r="F40" s="542"/>
      <c r="G40" s="87"/>
      <c r="H40" s="542"/>
      <c r="I40" s="87"/>
      <c r="J40" s="543"/>
      <c r="K40" s="87"/>
      <c r="L40" s="87"/>
    </row>
    <row r="41" spans="1:12" x14ac:dyDescent="0.2">
      <c r="A41" s="13" t="s">
        <v>714</v>
      </c>
      <c r="B41" s="7"/>
      <c r="C41" s="452"/>
      <c r="D41" s="103"/>
      <c r="E41" s="103"/>
      <c r="F41" s="102"/>
      <c r="G41" s="103"/>
      <c r="H41" s="102"/>
      <c r="I41" s="103"/>
      <c r="J41" s="548"/>
      <c r="K41" s="103"/>
      <c r="L41" s="103"/>
    </row>
    <row r="42" spans="1:12" x14ac:dyDescent="0.2">
      <c r="A42" s="11" t="s">
        <v>39</v>
      </c>
      <c r="B42" s="219" t="s">
        <v>137</v>
      </c>
      <c r="C42" s="453">
        <f>SUM(D42:L42)</f>
        <v>0</v>
      </c>
      <c r="D42" s="87">
        <f>SUM(E42:L42)</f>
        <v>0</v>
      </c>
      <c r="E42" s="87">
        <v>0</v>
      </c>
      <c r="F42" s="542">
        <v>0</v>
      </c>
      <c r="G42" s="87">
        <v>0</v>
      </c>
      <c r="H42" s="542">
        <v>0</v>
      </c>
      <c r="I42" s="87"/>
      <c r="J42" s="543">
        <v>0</v>
      </c>
      <c r="K42" s="87">
        <v>0</v>
      </c>
      <c r="L42" s="87">
        <v>0</v>
      </c>
    </row>
    <row r="43" spans="1:12" x14ac:dyDescent="0.2">
      <c r="A43" s="11" t="s">
        <v>597</v>
      </c>
      <c r="B43" s="219"/>
      <c r="C43" s="453">
        <f>SUM(D43:L43)</f>
        <v>0</v>
      </c>
      <c r="D43" s="542"/>
      <c r="E43" s="87"/>
      <c r="F43" s="542"/>
      <c r="G43" s="87"/>
      <c r="H43" s="542"/>
      <c r="I43" s="87"/>
      <c r="J43" s="543"/>
      <c r="K43" s="87"/>
      <c r="L43" s="87"/>
    </row>
    <row r="44" spans="1:12" x14ac:dyDescent="0.2">
      <c r="A44" s="11" t="s">
        <v>715</v>
      </c>
      <c r="B44" s="219"/>
      <c r="C44" s="453">
        <f>SUM(D44:L44)</f>
        <v>1593</v>
      </c>
      <c r="D44" s="542">
        <v>1410</v>
      </c>
      <c r="E44" s="87">
        <v>183</v>
      </c>
      <c r="F44" s="542"/>
      <c r="G44" s="87"/>
      <c r="H44" s="542"/>
      <c r="I44" s="87"/>
      <c r="J44" s="543"/>
      <c r="K44" s="87"/>
      <c r="L44" s="87"/>
    </row>
    <row r="45" spans="1:12" x14ac:dyDescent="0.2">
      <c r="A45" s="11" t="s">
        <v>625</v>
      </c>
      <c r="B45" s="219"/>
      <c r="C45" s="453">
        <f>SUM(C44)</f>
        <v>1593</v>
      </c>
      <c r="D45" s="453">
        <f t="shared" ref="D45:L45" si="6">SUM(D44)</f>
        <v>1410</v>
      </c>
      <c r="E45" s="453">
        <f t="shared" si="6"/>
        <v>183</v>
      </c>
      <c r="F45" s="453">
        <f t="shared" si="6"/>
        <v>0</v>
      </c>
      <c r="G45" s="453">
        <f t="shared" si="6"/>
        <v>0</v>
      </c>
      <c r="H45" s="453">
        <f t="shared" si="6"/>
        <v>0</v>
      </c>
      <c r="I45" s="453">
        <f t="shared" si="6"/>
        <v>0</v>
      </c>
      <c r="J45" s="453">
        <f t="shared" si="6"/>
        <v>0</v>
      </c>
      <c r="K45" s="453">
        <f t="shared" si="6"/>
        <v>0</v>
      </c>
      <c r="L45" s="453">
        <f t="shared" si="6"/>
        <v>0</v>
      </c>
    </row>
    <row r="46" spans="1:12" x14ac:dyDescent="0.2">
      <c r="A46" s="15" t="s">
        <v>685</v>
      </c>
      <c r="B46" s="218"/>
      <c r="C46" s="437">
        <f>SUM(C43+C44)</f>
        <v>1593</v>
      </c>
      <c r="D46" s="437">
        <f t="shared" ref="D46:L46" si="7">SUM(D43+D44)</f>
        <v>1410</v>
      </c>
      <c r="E46" s="437">
        <f t="shared" si="7"/>
        <v>183</v>
      </c>
      <c r="F46" s="437">
        <f t="shared" si="7"/>
        <v>0</v>
      </c>
      <c r="G46" s="437">
        <f t="shared" si="7"/>
        <v>0</v>
      </c>
      <c r="H46" s="437">
        <f t="shared" si="7"/>
        <v>0</v>
      </c>
      <c r="I46" s="437">
        <f t="shared" si="7"/>
        <v>0</v>
      </c>
      <c r="J46" s="437">
        <f t="shared" si="7"/>
        <v>0</v>
      </c>
      <c r="K46" s="437">
        <f t="shared" si="7"/>
        <v>0</v>
      </c>
      <c r="L46" s="437">
        <f t="shared" si="7"/>
        <v>0</v>
      </c>
    </row>
    <row r="47" spans="1:12" ht="11.25" customHeight="1" x14ac:dyDescent="0.2">
      <c r="A47" s="22" t="s">
        <v>28</v>
      </c>
      <c r="B47" s="22"/>
      <c r="C47" s="453">
        <f>SUM(D47:L47)</f>
        <v>424194</v>
      </c>
      <c r="D47" s="107">
        <f>SUM(D13,D27,D38,)</f>
        <v>307545</v>
      </c>
      <c r="E47" s="107">
        <f>SUM(E13,E27,E38,)</f>
        <v>41519</v>
      </c>
      <c r="F47" s="107">
        <f>SUM(F13,F27,F38,)</f>
        <v>56162</v>
      </c>
      <c r="G47" s="107">
        <f>SUM(G13,G27,G38,)</f>
        <v>0</v>
      </c>
      <c r="H47" s="107"/>
      <c r="I47" s="107">
        <f>SUM(I13,I27,I38,)</f>
        <v>18968</v>
      </c>
      <c r="J47" s="107">
        <f>SUM(J13,J27,J38,)</f>
        <v>0</v>
      </c>
      <c r="K47" s="107">
        <f>SUM(K13,K27,K38,)</f>
        <v>0</v>
      </c>
      <c r="L47" s="107">
        <f>SUM(L13,L27,L38,)</f>
        <v>0</v>
      </c>
    </row>
    <row r="48" spans="1:12" ht="11.25" customHeight="1" x14ac:dyDescent="0.2">
      <c r="A48" s="22" t="s">
        <v>597</v>
      </c>
      <c r="B48" s="22"/>
      <c r="C48" s="453">
        <f t="shared" ref="C48:L48" si="8">SUM(C14+C28)</f>
        <v>433599</v>
      </c>
      <c r="D48" s="453">
        <f t="shared" si="8"/>
        <v>313254</v>
      </c>
      <c r="E48" s="453">
        <f t="shared" si="8"/>
        <v>42320</v>
      </c>
      <c r="F48" s="453">
        <f t="shared" si="8"/>
        <v>59057</v>
      </c>
      <c r="G48" s="453">
        <f t="shared" si="8"/>
        <v>0</v>
      </c>
      <c r="H48" s="453">
        <f t="shared" si="8"/>
        <v>0</v>
      </c>
      <c r="I48" s="453">
        <f t="shared" si="8"/>
        <v>18968</v>
      </c>
      <c r="J48" s="453">
        <f t="shared" si="8"/>
        <v>0</v>
      </c>
      <c r="K48" s="453">
        <f t="shared" si="8"/>
        <v>0</v>
      </c>
      <c r="L48" s="453">
        <f t="shared" si="8"/>
        <v>0</v>
      </c>
    </row>
    <row r="49" spans="1:13" ht="11.25" customHeight="1" x14ac:dyDescent="0.2">
      <c r="A49" s="22" t="s">
        <v>624</v>
      </c>
      <c r="B49" s="22"/>
      <c r="C49" s="453">
        <f>SUM(C24+C31+C45)</f>
        <v>20957</v>
      </c>
      <c r="D49" s="453">
        <f t="shared" ref="D49:L49" si="9">SUM(D24+D31+D45)</f>
        <v>10481</v>
      </c>
      <c r="E49" s="453">
        <f t="shared" si="9"/>
        <v>1403</v>
      </c>
      <c r="F49" s="453">
        <f t="shared" si="9"/>
        <v>4431</v>
      </c>
      <c r="G49" s="453">
        <f t="shared" si="9"/>
        <v>0</v>
      </c>
      <c r="H49" s="453">
        <f t="shared" si="9"/>
        <v>0</v>
      </c>
      <c r="I49" s="453">
        <f t="shared" si="9"/>
        <v>4642</v>
      </c>
      <c r="J49" s="453">
        <f t="shared" si="9"/>
        <v>0</v>
      </c>
      <c r="K49" s="453">
        <f t="shared" si="9"/>
        <v>0</v>
      </c>
      <c r="L49" s="453">
        <f t="shared" si="9"/>
        <v>0</v>
      </c>
    </row>
    <row r="50" spans="1:13" ht="11.25" customHeight="1" x14ac:dyDescent="0.2">
      <c r="A50" s="50" t="s">
        <v>686</v>
      </c>
      <c r="B50" s="14"/>
      <c r="C50" s="437">
        <f>SUM(C48:C49)</f>
        <v>454556</v>
      </c>
      <c r="D50" s="437">
        <f t="shared" ref="D50:L50" si="10">SUM(D48:D49)</f>
        <v>323735</v>
      </c>
      <c r="E50" s="437">
        <f t="shared" si="10"/>
        <v>43723</v>
      </c>
      <c r="F50" s="437">
        <f t="shared" si="10"/>
        <v>63488</v>
      </c>
      <c r="G50" s="437">
        <f t="shared" si="10"/>
        <v>0</v>
      </c>
      <c r="H50" s="437">
        <f t="shared" si="10"/>
        <v>0</v>
      </c>
      <c r="I50" s="437">
        <f t="shared" si="10"/>
        <v>23610</v>
      </c>
      <c r="J50" s="437">
        <f t="shared" si="10"/>
        <v>0</v>
      </c>
      <c r="K50" s="437">
        <f t="shared" si="10"/>
        <v>0</v>
      </c>
      <c r="L50" s="437">
        <f t="shared" si="10"/>
        <v>0</v>
      </c>
    </row>
    <row r="51" spans="1:13" x14ac:dyDescent="0.2">
      <c r="A51" s="554" t="s">
        <v>598</v>
      </c>
      <c r="B51" s="549"/>
      <c r="C51" s="550">
        <f>SUM(D51:L51)</f>
        <v>0</v>
      </c>
      <c r="D51" s="550">
        <v>0</v>
      </c>
      <c r="E51" s="550">
        <v>0</v>
      </c>
      <c r="F51" s="550">
        <v>0</v>
      </c>
      <c r="G51" s="550">
        <v>0</v>
      </c>
      <c r="H51" s="550"/>
      <c r="I51" s="550">
        <v>0</v>
      </c>
      <c r="J51" s="550">
        <v>0</v>
      </c>
      <c r="K51" s="550">
        <v>0</v>
      </c>
      <c r="L51" s="550">
        <v>0</v>
      </c>
    </row>
    <row r="52" spans="1:13" x14ac:dyDescent="0.2">
      <c r="A52" s="619" t="s">
        <v>585</v>
      </c>
      <c r="B52" s="620"/>
      <c r="C52" s="553"/>
      <c r="D52" s="553"/>
      <c r="E52" s="553"/>
      <c r="F52" s="553"/>
      <c r="G52" s="553"/>
      <c r="H52" s="553"/>
      <c r="I52" s="553"/>
      <c r="J52" s="553"/>
      <c r="K52" s="553"/>
      <c r="L52" s="553"/>
    </row>
    <row r="53" spans="1:13" x14ac:dyDescent="0.2">
      <c r="A53" s="555" t="s">
        <v>687</v>
      </c>
      <c r="B53" s="551"/>
      <c r="C53" s="552"/>
      <c r="D53" s="552"/>
      <c r="E53" s="552"/>
      <c r="F53" s="552"/>
      <c r="G53" s="552"/>
      <c r="H53" s="552"/>
      <c r="I53" s="552"/>
      <c r="J53" s="552"/>
      <c r="K53" s="552"/>
      <c r="L53" s="552"/>
    </row>
    <row r="54" spans="1:13" s="147" customFormat="1" x14ac:dyDescent="0.2">
      <c r="A54" s="554" t="s">
        <v>599</v>
      </c>
      <c r="B54" s="549"/>
      <c r="C54" s="550">
        <f>SUM(D54:L54)</f>
        <v>0</v>
      </c>
      <c r="D54" s="549">
        <v>0</v>
      </c>
      <c r="E54" s="549">
        <v>0</v>
      </c>
      <c r="F54" s="549">
        <v>0</v>
      </c>
      <c r="G54" s="549">
        <v>0</v>
      </c>
      <c r="H54" s="549">
        <v>0</v>
      </c>
      <c r="I54" s="549">
        <v>0</v>
      </c>
      <c r="J54" s="549">
        <v>0</v>
      </c>
      <c r="K54" s="549">
        <v>0</v>
      </c>
      <c r="L54" s="549">
        <v>0</v>
      </c>
      <c r="M54" s="287"/>
    </row>
    <row r="55" spans="1:13" s="147" customFormat="1" x14ac:dyDescent="0.2">
      <c r="A55" s="619" t="s">
        <v>584</v>
      </c>
      <c r="B55" s="620"/>
      <c r="C55" s="553"/>
      <c r="D55" s="620"/>
      <c r="E55" s="620"/>
      <c r="F55" s="620"/>
      <c r="G55" s="620"/>
      <c r="H55" s="620"/>
      <c r="I55" s="620"/>
      <c r="J55" s="620"/>
      <c r="K55" s="620"/>
      <c r="L55" s="620"/>
      <c r="M55" s="287"/>
    </row>
    <row r="56" spans="1:13" s="147" customFormat="1" x14ac:dyDescent="0.2">
      <c r="A56" s="555" t="s">
        <v>668</v>
      </c>
      <c r="B56" s="551"/>
      <c r="C56" s="552"/>
      <c r="D56" s="551"/>
      <c r="E56" s="551"/>
      <c r="F56" s="551"/>
      <c r="G56" s="551"/>
      <c r="H56" s="551"/>
      <c r="I56" s="551"/>
      <c r="J56" s="551"/>
      <c r="K56" s="551"/>
      <c r="L56" s="551"/>
      <c r="M56" s="287"/>
    </row>
    <row r="57" spans="1:13" x14ac:dyDescent="0.2">
      <c r="A57" s="554" t="s">
        <v>600</v>
      </c>
      <c r="B57" s="549"/>
      <c r="C57" s="621">
        <f>SUM(C47)</f>
        <v>424194</v>
      </c>
      <c r="D57" s="621">
        <f t="shared" ref="D57:L57" si="11">SUM(D47)</f>
        <v>307545</v>
      </c>
      <c r="E57" s="621">
        <f t="shared" si="11"/>
        <v>41519</v>
      </c>
      <c r="F57" s="621">
        <f t="shared" si="11"/>
        <v>56162</v>
      </c>
      <c r="G57" s="621">
        <f t="shared" si="11"/>
        <v>0</v>
      </c>
      <c r="H57" s="621">
        <f t="shared" si="11"/>
        <v>0</v>
      </c>
      <c r="I57" s="621">
        <f t="shared" si="11"/>
        <v>18968</v>
      </c>
      <c r="J57" s="621">
        <f t="shared" si="11"/>
        <v>0</v>
      </c>
      <c r="K57" s="621">
        <f t="shared" si="11"/>
        <v>0</v>
      </c>
      <c r="L57" s="621">
        <f t="shared" si="11"/>
        <v>0</v>
      </c>
    </row>
    <row r="58" spans="1:13" x14ac:dyDescent="0.2">
      <c r="A58" s="619" t="s">
        <v>592</v>
      </c>
      <c r="B58" s="620"/>
      <c r="C58" s="622">
        <f>SUM(C48)</f>
        <v>433599</v>
      </c>
      <c r="D58" s="622">
        <f t="shared" ref="D58:L58" si="12">SUM(D48)</f>
        <v>313254</v>
      </c>
      <c r="E58" s="622">
        <f t="shared" si="12"/>
        <v>42320</v>
      </c>
      <c r="F58" s="622">
        <f t="shared" si="12"/>
        <v>59057</v>
      </c>
      <c r="G58" s="622">
        <f t="shared" si="12"/>
        <v>0</v>
      </c>
      <c r="H58" s="622">
        <f t="shared" si="12"/>
        <v>0</v>
      </c>
      <c r="I58" s="622">
        <f t="shared" si="12"/>
        <v>18968</v>
      </c>
      <c r="J58" s="622">
        <f t="shared" si="12"/>
        <v>0</v>
      </c>
      <c r="K58" s="622">
        <f t="shared" si="12"/>
        <v>0</v>
      </c>
      <c r="L58" s="622">
        <f t="shared" si="12"/>
        <v>0</v>
      </c>
    </row>
    <row r="59" spans="1:13" x14ac:dyDescent="0.2">
      <c r="A59" s="555" t="s">
        <v>688</v>
      </c>
      <c r="B59" s="551"/>
      <c r="C59" s="622">
        <f>SUM(C50)</f>
        <v>454556</v>
      </c>
      <c r="D59" s="622">
        <f t="shared" ref="D59:L59" si="13">SUM(D50)</f>
        <v>323735</v>
      </c>
      <c r="E59" s="622">
        <f t="shared" si="13"/>
        <v>43723</v>
      </c>
      <c r="F59" s="622">
        <f t="shared" si="13"/>
        <v>63488</v>
      </c>
      <c r="G59" s="622">
        <f t="shared" si="13"/>
        <v>0</v>
      </c>
      <c r="H59" s="622">
        <f t="shared" si="13"/>
        <v>0</v>
      </c>
      <c r="I59" s="622">
        <f t="shared" si="13"/>
        <v>23610</v>
      </c>
      <c r="J59" s="622">
        <f t="shared" si="13"/>
        <v>0</v>
      </c>
      <c r="K59" s="622">
        <f t="shared" si="13"/>
        <v>0</v>
      </c>
      <c r="L59" s="622">
        <f t="shared" si="13"/>
        <v>0</v>
      </c>
    </row>
    <row r="60" spans="1:13" ht="18.75" customHeight="1" x14ac:dyDescent="0.2">
      <c r="A60" s="1"/>
      <c r="B60" s="1"/>
      <c r="C60" s="641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3" x14ac:dyDescent="0.2">
      <c r="A61" s="1"/>
      <c r="B61" s="1"/>
      <c r="C61" s="1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</sheetData>
  <mergeCells count="15">
    <mergeCell ref="A3:L3"/>
    <mergeCell ref="A4:L4"/>
    <mergeCell ref="A5:L5"/>
    <mergeCell ref="L7:L10"/>
    <mergeCell ref="D8:D10"/>
    <mergeCell ref="E8:E10"/>
    <mergeCell ref="F8:F10"/>
    <mergeCell ref="G8:G10"/>
    <mergeCell ref="H8:H10"/>
    <mergeCell ref="I8:I10"/>
    <mergeCell ref="J8:J10"/>
    <mergeCell ref="K8:K10"/>
    <mergeCell ref="D7:H7"/>
    <mergeCell ref="I7:K7"/>
    <mergeCell ref="C7:C10"/>
  </mergeCells>
  <phoneticPr fontId="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69" firstPageNumber="13" orientation="landscape" r:id="rId1"/>
  <headerFooter alignWithMargins="0">
    <oddFooter>&amp;P. oldal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EF43F-461F-46A0-A039-0DBAF6809E8D}">
  <sheetPr>
    <pageSetUpPr fitToPage="1"/>
  </sheetPr>
  <dimension ref="A1:AV192"/>
  <sheetViews>
    <sheetView view="pageBreakPreview" topLeftCell="A166" zoomScale="120" zoomScaleNormal="100" zoomScaleSheetLayoutView="120" workbookViewId="0">
      <pane ySplit="10920" topLeftCell="A137"/>
      <selection activeCell="A166" sqref="A166"/>
      <selection pane="bottomLeft" activeCell="A140" sqref="A140"/>
    </sheetView>
  </sheetViews>
  <sheetFormatPr defaultColWidth="9.28515625" defaultRowHeight="14.25" x14ac:dyDescent="0.2"/>
  <cols>
    <col min="1" max="1" width="42.42578125" style="382" customWidth="1"/>
    <col min="2" max="2" width="11.7109375" style="383" customWidth="1"/>
    <col min="3" max="3" width="14.5703125" style="368" customWidth="1"/>
    <col min="4" max="4" width="14.42578125" style="368" customWidth="1"/>
    <col min="5" max="9" width="11.28515625" style="368" customWidth="1"/>
    <col min="10" max="10" width="11.5703125" style="368" customWidth="1"/>
    <col min="11" max="11" width="10.42578125" style="368" customWidth="1"/>
    <col min="12" max="12" width="10.28515625" style="368" customWidth="1"/>
    <col min="13" max="13" width="10.5703125" style="368" bestFit="1" customWidth="1"/>
    <col min="14" max="16384" width="9.28515625" style="368"/>
  </cols>
  <sheetData>
    <row r="1" spans="1:48" ht="15" customHeight="1" x14ac:dyDescent="0.25">
      <c r="A1" s="692" t="s">
        <v>858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</row>
    <row r="2" spans="1:48" ht="15" x14ac:dyDescent="0.25">
      <c r="A2" s="369"/>
      <c r="B2" s="370"/>
      <c r="C2" s="371"/>
      <c r="D2" s="371"/>
      <c r="E2" s="371"/>
      <c r="F2" s="371"/>
      <c r="G2" s="371"/>
      <c r="H2" s="371"/>
      <c r="I2" s="371"/>
      <c r="J2" s="371"/>
      <c r="K2" s="324"/>
      <c r="L2" s="324"/>
    </row>
    <row r="3" spans="1:48" ht="15" x14ac:dyDescent="0.25">
      <c r="A3" s="671" t="s">
        <v>314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</row>
    <row r="4" spans="1:48" ht="15" x14ac:dyDescent="0.25">
      <c r="A4" s="672" t="s">
        <v>660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</row>
    <row r="5" spans="1:48" ht="15" x14ac:dyDescent="0.25">
      <c r="A5" s="671" t="s">
        <v>18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</row>
    <row r="6" spans="1:48" ht="15" x14ac:dyDescent="0.25">
      <c r="A6" s="325"/>
      <c r="B6" s="326"/>
      <c r="C6" s="327"/>
      <c r="D6" s="327"/>
      <c r="E6" s="327"/>
      <c r="F6" s="327"/>
      <c r="G6" s="328"/>
      <c r="H6" s="328"/>
      <c r="I6" s="328"/>
      <c r="J6" s="327"/>
      <c r="K6" s="327"/>
      <c r="L6" s="327"/>
    </row>
    <row r="7" spans="1:48" ht="15" customHeight="1" x14ac:dyDescent="0.2">
      <c r="A7" s="693" t="s">
        <v>315</v>
      </c>
      <c r="B7" s="693" t="s">
        <v>316</v>
      </c>
      <c r="C7" s="690" t="s">
        <v>331</v>
      </c>
      <c r="D7" s="694" t="s">
        <v>33</v>
      </c>
      <c r="E7" s="695"/>
      <c r="F7" s="695"/>
      <c r="G7" s="695"/>
      <c r="H7" s="695"/>
      <c r="I7" s="694" t="s">
        <v>34</v>
      </c>
      <c r="J7" s="696"/>
      <c r="K7" s="696"/>
      <c r="L7" s="690" t="s">
        <v>332</v>
      </c>
    </row>
    <row r="8" spans="1:48" s="373" customFormat="1" ht="12.75" customHeight="1" x14ac:dyDescent="0.2">
      <c r="A8" s="693"/>
      <c r="B8" s="693"/>
      <c r="C8" s="690"/>
      <c r="D8" s="690" t="s">
        <v>66</v>
      </c>
      <c r="E8" s="690" t="s">
        <v>67</v>
      </c>
      <c r="F8" s="690" t="s">
        <v>88</v>
      </c>
      <c r="G8" s="690" t="s">
        <v>170</v>
      </c>
      <c r="H8" s="690" t="s">
        <v>333</v>
      </c>
      <c r="I8" s="690" t="s">
        <v>37</v>
      </c>
      <c r="J8" s="690" t="s">
        <v>36</v>
      </c>
      <c r="K8" s="690" t="s">
        <v>334</v>
      </c>
      <c r="L8" s="691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583"/>
      <c r="X8" s="583"/>
      <c r="Y8" s="583"/>
      <c r="Z8" s="583"/>
      <c r="AA8" s="583"/>
      <c r="AB8" s="583"/>
      <c r="AC8" s="583"/>
      <c r="AD8" s="583"/>
      <c r="AE8" s="583"/>
      <c r="AF8" s="583"/>
      <c r="AG8" s="583"/>
      <c r="AH8" s="582"/>
    </row>
    <row r="9" spans="1:48" s="373" customFormat="1" ht="13.9" customHeight="1" x14ac:dyDescent="0.2">
      <c r="A9" s="693"/>
      <c r="B9" s="693"/>
      <c r="C9" s="690"/>
      <c r="D9" s="691"/>
      <c r="E9" s="691"/>
      <c r="F9" s="691"/>
      <c r="G9" s="691"/>
      <c r="H9" s="691"/>
      <c r="I9" s="691"/>
      <c r="J9" s="691"/>
      <c r="K9" s="691"/>
      <c r="L9" s="691"/>
      <c r="M9" s="583"/>
      <c r="N9" s="583"/>
      <c r="O9" s="583"/>
      <c r="P9" s="583"/>
      <c r="Q9" s="583"/>
      <c r="R9" s="583"/>
      <c r="S9" s="583"/>
      <c r="T9" s="583"/>
      <c r="U9" s="583"/>
      <c r="V9" s="583"/>
      <c r="W9" s="583"/>
      <c r="X9" s="583"/>
      <c r="Y9" s="583"/>
      <c r="Z9" s="583"/>
      <c r="AA9" s="583"/>
      <c r="AB9" s="583"/>
      <c r="AC9" s="583"/>
      <c r="AD9" s="583"/>
      <c r="AE9" s="583"/>
      <c r="AF9" s="583"/>
      <c r="AG9" s="583"/>
      <c r="AH9" s="582"/>
    </row>
    <row r="10" spans="1:48" s="373" customFormat="1" ht="30" customHeight="1" x14ac:dyDescent="0.2">
      <c r="A10" s="693"/>
      <c r="B10" s="693"/>
      <c r="C10" s="690"/>
      <c r="D10" s="691"/>
      <c r="E10" s="691"/>
      <c r="F10" s="691"/>
      <c r="G10" s="691"/>
      <c r="H10" s="691"/>
      <c r="I10" s="691"/>
      <c r="J10" s="691"/>
      <c r="K10" s="691"/>
      <c r="L10" s="691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  <c r="AC10" s="583"/>
      <c r="AD10" s="583"/>
      <c r="AE10" s="583"/>
      <c r="AF10" s="583"/>
      <c r="AG10" s="583"/>
      <c r="AH10" s="585"/>
      <c r="AI10" s="586"/>
      <c r="AJ10" s="586"/>
      <c r="AK10" s="586"/>
      <c r="AL10" s="586"/>
      <c r="AM10" s="586"/>
      <c r="AN10" s="586"/>
      <c r="AO10" s="586"/>
      <c r="AP10" s="586"/>
      <c r="AQ10" s="586"/>
      <c r="AR10" s="586"/>
      <c r="AS10" s="586"/>
      <c r="AT10" s="586"/>
      <c r="AU10" s="586"/>
      <c r="AV10" s="586"/>
    </row>
    <row r="11" spans="1:48" s="374" customFormat="1" ht="15" x14ac:dyDescent="0.2">
      <c r="A11" s="372" t="s">
        <v>6</v>
      </c>
      <c r="B11" s="372" t="s">
        <v>7</v>
      </c>
      <c r="C11" s="372" t="s">
        <v>8</v>
      </c>
      <c r="D11" s="372" t="s">
        <v>9</v>
      </c>
      <c r="E11" s="372" t="s">
        <v>10</v>
      </c>
      <c r="F11" s="372" t="s">
        <v>11</v>
      </c>
      <c r="G11" s="372" t="s">
        <v>12</v>
      </c>
      <c r="H11" s="372" t="s">
        <v>13</v>
      </c>
      <c r="I11" s="372" t="s">
        <v>14</v>
      </c>
      <c r="J11" s="372" t="s">
        <v>15</v>
      </c>
      <c r="K11" s="372" t="s">
        <v>16</v>
      </c>
      <c r="L11" s="372" t="s">
        <v>324</v>
      </c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  <c r="X11" s="368"/>
      <c r="Y11" s="368"/>
      <c r="Z11" s="368"/>
      <c r="AA11" s="368"/>
      <c r="AB11" s="368"/>
      <c r="AC11" s="368"/>
      <c r="AD11" s="368"/>
      <c r="AE11" s="368"/>
      <c r="AF11" s="368"/>
      <c r="AG11" s="368"/>
      <c r="AH11" s="368"/>
      <c r="AI11" s="368"/>
      <c r="AJ11" s="368"/>
      <c r="AK11" s="368"/>
      <c r="AL11" s="368"/>
      <c r="AM11" s="368"/>
      <c r="AN11" s="368"/>
      <c r="AO11" s="368"/>
      <c r="AP11" s="368"/>
      <c r="AQ11" s="368"/>
      <c r="AR11" s="368"/>
      <c r="AS11" s="368"/>
      <c r="AT11" s="368"/>
      <c r="AU11" s="368"/>
      <c r="AV11" s="368"/>
    </row>
    <row r="12" spans="1:48" ht="23.45" customHeight="1" x14ac:dyDescent="0.25">
      <c r="A12" s="446" t="s">
        <v>326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3" spans="1:48" ht="30" x14ac:dyDescent="0.2">
      <c r="A13" s="332" t="s">
        <v>327</v>
      </c>
      <c r="B13" s="332" t="s">
        <v>328</v>
      </c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584"/>
      <c r="N13" s="584"/>
      <c r="O13" s="584"/>
    </row>
    <row r="14" spans="1:48" s="377" customFormat="1" x14ac:dyDescent="0.2">
      <c r="A14" s="439" t="s">
        <v>41</v>
      </c>
      <c r="B14" s="342"/>
      <c r="C14" s="333">
        <f>SUM(D14:L14)</f>
        <v>4950</v>
      </c>
      <c r="D14" s="333"/>
      <c r="E14" s="333"/>
      <c r="F14" s="333">
        <v>4950</v>
      </c>
      <c r="G14" s="333"/>
      <c r="H14" s="333"/>
      <c r="I14" s="333"/>
      <c r="J14" s="333"/>
      <c r="K14" s="333"/>
      <c r="L14" s="333"/>
      <c r="M14" s="584">
        <f>SUM(D14:L14)</f>
        <v>4950</v>
      </c>
      <c r="N14" s="584">
        <f>M14-C14</f>
        <v>0</v>
      </c>
      <c r="O14" s="584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</row>
    <row r="15" spans="1:48" x14ac:dyDescent="0.2">
      <c r="A15" s="439" t="s">
        <v>580</v>
      </c>
      <c r="B15" s="342"/>
      <c r="C15" s="333">
        <f>SUM(D15:L15)</f>
        <v>4950</v>
      </c>
      <c r="D15" s="333"/>
      <c r="E15" s="333"/>
      <c r="F15" s="333">
        <v>4950</v>
      </c>
      <c r="G15" s="333"/>
      <c r="H15" s="333"/>
      <c r="I15" s="333"/>
      <c r="J15" s="333"/>
      <c r="K15" s="333"/>
      <c r="L15" s="333"/>
      <c r="M15" s="584">
        <f t="shared" ref="M15:M80" si="0">SUM(D15:L15)</f>
        <v>4950</v>
      </c>
      <c r="N15" s="584"/>
      <c r="O15" s="584"/>
    </row>
    <row r="16" spans="1:48" x14ac:dyDescent="0.2">
      <c r="A16" s="334" t="s">
        <v>663</v>
      </c>
      <c r="B16" s="335"/>
      <c r="C16" s="336">
        <f>SUM(D16:L16)</f>
        <v>4950</v>
      </c>
      <c r="D16" s="336"/>
      <c r="E16" s="336"/>
      <c r="F16" s="336">
        <v>4950</v>
      </c>
      <c r="G16" s="336"/>
      <c r="H16" s="336"/>
      <c r="I16" s="336"/>
      <c r="J16" s="336"/>
      <c r="K16" s="336"/>
      <c r="L16" s="336"/>
      <c r="M16" s="584">
        <f t="shared" si="0"/>
        <v>4950</v>
      </c>
      <c r="N16" s="584"/>
      <c r="O16" s="584"/>
    </row>
    <row r="17" spans="1:38" ht="26.45" customHeight="1" x14ac:dyDescent="0.25">
      <c r="A17" s="332" t="s">
        <v>329</v>
      </c>
      <c r="B17" s="514" t="s">
        <v>328</v>
      </c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584">
        <f t="shared" si="0"/>
        <v>0</v>
      </c>
      <c r="N17" s="584">
        <f t="shared" ref="N17:N176" si="1">M17-C17</f>
        <v>0</v>
      </c>
      <c r="O17" s="584"/>
    </row>
    <row r="18" spans="1:38" s="377" customFormat="1" x14ac:dyDescent="0.2">
      <c r="A18" s="439" t="s">
        <v>41</v>
      </c>
      <c r="B18" s="342"/>
      <c r="C18" s="333">
        <f>SUM(D18:L18)</f>
        <v>29737</v>
      </c>
      <c r="D18" s="333">
        <v>9041</v>
      </c>
      <c r="E18" s="333">
        <v>1211</v>
      </c>
      <c r="F18" s="333">
        <v>18977</v>
      </c>
      <c r="G18" s="333"/>
      <c r="H18" s="333"/>
      <c r="I18" s="333">
        <v>508</v>
      </c>
      <c r="J18" s="333"/>
      <c r="K18" s="333"/>
      <c r="L18" s="333"/>
      <c r="M18" s="584">
        <f t="shared" si="0"/>
        <v>29737</v>
      </c>
      <c r="N18" s="584">
        <f t="shared" si="1"/>
        <v>0</v>
      </c>
      <c r="O18" s="584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8"/>
      <c r="AI18" s="368"/>
      <c r="AJ18" s="368"/>
      <c r="AK18" s="368"/>
      <c r="AL18" s="368"/>
    </row>
    <row r="19" spans="1:38" x14ac:dyDescent="0.2">
      <c r="A19" s="439" t="s">
        <v>580</v>
      </c>
      <c r="B19" s="342"/>
      <c r="C19" s="333">
        <f>SUM(D19:L19)</f>
        <v>32224</v>
      </c>
      <c r="D19" s="333">
        <v>11267</v>
      </c>
      <c r="E19" s="333">
        <v>1472</v>
      </c>
      <c r="F19" s="333">
        <v>18977</v>
      </c>
      <c r="G19" s="333"/>
      <c r="H19" s="333"/>
      <c r="I19" s="333">
        <v>508</v>
      </c>
      <c r="J19" s="333"/>
      <c r="K19" s="333"/>
      <c r="L19" s="333"/>
      <c r="M19" s="584">
        <f t="shared" si="0"/>
        <v>32224</v>
      </c>
      <c r="N19" s="584"/>
      <c r="O19" s="584"/>
    </row>
    <row r="20" spans="1:38" x14ac:dyDescent="0.2">
      <c r="A20" s="439" t="s">
        <v>746</v>
      </c>
      <c r="B20" s="342"/>
      <c r="C20" s="333">
        <f t="shared" ref="C20:C23" si="2">SUM(D20:L20)</f>
        <v>-1596</v>
      </c>
      <c r="D20" s="333"/>
      <c r="E20" s="333"/>
      <c r="F20" s="333">
        <v>-1596</v>
      </c>
      <c r="G20" s="333"/>
      <c r="H20" s="333"/>
      <c r="I20" s="333"/>
      <c r="J20" s="333"/>
      <c r="K20" s="333"/>
      <c r="L20" s="333"/>
      <c r="M20" s="584">
        <f t="shared" si="0"/>
        <v>-1596</v>
      </c>
      <c r="N20" s="584"/>
      <c r="O20" s="584"/>
    </row>
    <row r="21" spans="1:38" x14ac:dyDescent="0.2">
      <c r="A21" s="439" t="s">
        <v>795</v>
      </c>
      <c r="B21" s="342"/>
      <c r="C21" s="333">
        <f t="shared" si="2"/>
        <v>415</v>
      </c>
      <c r="D21" s="333"/>
      <c r="E21" s="333"/>
      <c r="F21" s="333"/>
      <c r="G21" s="333"/>
      <c r="H21" s="333"/>
      <c r="I21" s="333">
        <v>415</v>
      </c>
      <c r="J21" s="333"/>
      <c r="K21" s="333"/>
      <c r="L21" s="333"/>
      <c r="M21" s="584">
        <f t="shared" si="0"/>
        <v>415</v>
      </c>
      <c r="N21" s="584"/>
      <c r="O21" s="584"/>
    </row>
    <row r="22" spans="1:38" x14ac:dyDescent="0.2">
      <c r="A22" s="439" t="s">
        <v>821</v>
      </c>
      <c r="B22" s="342"/>
      <c r="C22" s="333">
        <f t="shared" si="2"/>
        <v>5366</v>
      </c>
      <c r="D22" s="333"/>
      <c r="E22" s="333"/>
      <c r="F22" s="333">
        <v>5366</v>
      </c>
      <c r="G22" s="333"/>
      <c r="H22" s="333"/>
      <c r="I22" s="333"/>
      <c r="J22" s="333"/>
      <c r="K22" s="333"/>
      <c r="L22" s="333"/>
      <c r="M22" s="584"/>
      <c r="N22" s="584"/>
      <c r="O22" s="584"/>
    </row>
    <row r="23" spans="1:38" x14ac:dyDescent="0.2">
      <c r="A23" s="439" t="s">
        <v>751</v>
      </c>
      <c r="B23" s="342"/>
      <c r="C23" s="333">
        <f t="shared" si="2"/>
        <v>1000</v>
      </c>
      <c r="D23" s="333"/>
      <c r="E23" s="333"/>
      <c r="F23" s="333">
        <v>1000</v>
      </c>
      <c r="G23" s="333"/>
      <c r="H23" s="333"/>
      <c r="I23" s="333"/>
      <c r="J23" s="333"/>
      <c r="K23" s="333"/>
      <c r="L23" s="333"/>
      <c r="M23" s="584">
        <f t="shared" si="0"/>
        <v>1000</v>
      </c>
      <c r="N23" s="584"/>
      <c r="O23" s="584"/>
    </row>
    <row r="24" spans="1:38" x14ac:dyDescent="0.2">
      <c r="A24" s="439" t="s">
        <v>692</v>
      </c>
      <c r="B24" s="342"/>
      <c r="C24" s="333">
        <f t="shared" ref="C24:L24" si="3">SUM(C20:C23)</f>
        <v>5185</v>
      </c>
      <c r="D24" s="333">
        <f t="shared" si="3"/>
        <v>0</v>
      </c>
      <c r="E24" s="333">
        <f t="shared" si="3"/>
        <v>0</v>
      </c>
      <c r="F24" s="333">
        <f t="shared" si="3"/>
        <v>4770</v>
      </c>
      <c r="G24" s="333">
        <f t="shared" si="3"/>
        <v>0</v>
      </c>
      <c r="H24" s="333">
        <f t="shared" si="3"/>
        <v>0</v>
      </c>
      <c r="I24" s="333">
        <f t="shared" si="3"/>
        <v>415</v>
      </c>
      <c r="J24" s="333">
        <f t="shared" si="3"/>
        <v>0</v>
      </c>
      <c r="K24" s="333">
        <f t="shared" si="3"/>
        <v>0</v>
      </c>
      <c r="L24" s="333">
        <f t="shared" si="3"/>
        <v>0</v>
      </c>
      <c r="M24" s="584">
        <f t="shared" si="0"/>
        <v>5185</v>
      </c>
      <c r="N24" s="584"/>
      <c r="O24" s="584"/>
    </row>
    <row r="25" spans="1:38" x14ac:dyDescent="0.2">
      <c r="A25" s="439" t="s">
        <v>663</v>
      </c>
      <c r="B25" s="342"/>
      <c r="C25" s="336">
        <f t="shared" ref="C25:L25" si="4">SUM(C24+C19)</f>
        <v>37409</v>
      </c>
      <c r="D25" s="336">
        <f t="shared" si="4"/>
        <v>11267</v>
      </c>
      <c r="E25" s="336">
        <f t="shared" si="4"/>
        <v>1472</v>
      </c>
      <c r="F25" s="336">
        <f t="shared" si="4"/>
        <v>23747</v>
      </c>
      <c r="G25" s="336">
        <f t="shared" si="4"/>
        <v>0</v>
      </c>
      <c r="H25" s="336">
        <f t="shared" si="4"/>
        <v>0</v>
      </c>
      <c r="I25" s="336">
        <f t="shared" si="4"/>
        <v>923</v>
      </c>
      <c r="J25" s="336">
        <f t="shared" si="4"/>
        <v>0</v>
      </c>
      <c r="K25" s="336">
        <f t="shared" si="4"/>
        <v>0</v>
      </c>
      <c r="L25" s="336">
        <f t="shared" si="4"/>
        <v>0</v>
      </c>
      <c r="M25" s="584">
        <f t="shared" si="0"/>
        <v>37409</v>
      </c>
      <c r="N25" s="584"/>
      <c r="O25" s="584"/>
    </row>
    <row r="26" spans="1:38" ht="30" x14ac:dyDescent="0.25">
      <c r="A26" s="343" t="s">
        <v>507</v>
      </c>
      <c r="B26" s="443" t="s">
        <v>328</v>
      </c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584">
        <f t="shared" si="0"/>
        <v>0</v>
      </c>
      <c r="N26" s="584"/>
      <c r="O26" s="584"/>
    </row>
    <row r="27" spans="1:38" x14ac:dyDescent="0.2">
      <c r="A27" s="439" t="s">
        <v>41</v>
      </c>
      <c r="B27" s="342"/>
      <c r="C27" s="333">
        <v>0</v>
      </c>
      <c r="D27" s="333"/>
      <c r="E27" s="333"/>
      <c r="F27" s="333"/>
      <c r="G27" s="333"/>
      <c r="H27" s="333"/>
      <c r="I27" s="333"/>
      <c r="J27" s="333"/>
      <c r="K27" s="333"/>
      <c r="L27" s="333"/>
      <c r="M27" s="584">
        <f t="shared" si="0"/>
        <v>0</v>
      </c>
      <c r="N27" s="584"/>
      <c r="O27" s="584"/>
    </row>
    <row r="28" spans="1:38" x14ac:dyDescent="0.2">
      <c r="A28" s="439" t="s">
        <v>820</v>
      </c>
      <c r="B28" s="342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584"/>
      <c r="N28" s="584"/>
      <c r="O28" s="584"/>
    </row>
    <row r="29" spans="1:38" x14ac:dyDescent="0.2">
      <c r="A29" s="334" t="s">
        <v>662</v>
      </c>
      <c r="B29" s="335"/>
      <c r="C29" s="336">
        <v>0</v>
      </c>
      <c r="D29" s="336"/>
      <c r="E29" s="336"/>
      <c r="F29" s="336"/>
      <c r="G29" s="336"/>
      <c r="H29" s="336"/>
      <c r="I29" s="336"/>
      <c r="J29" s="336"/>
      <c r="K29" s="336"/>
      <c r="L29" s="336"/>
      <c r="M29" s="584">
        <f t="shared" si="0"/>
        <v>0</v>
      </c>
      <c r="N29" s="584"/>
      <c r="O29" s="584"/>
    </row>
    <row r="30" spans="1:38" ht="13.15" customHeight="1" x14ac:dyDescent="0.25">
      <c r="A30" s="337" t="s">
        <v>498</v>
      </c>
      <c r="B30" s="338" t="s">
        <v>328</v>
      </c>
      <c r="C30" s="333"/>
      <c r="D30" s="333"/>
      <c r="E30" s="333"/>
      <c r="F30" s="333"/>
      <c r="G30" s="339"/>
      <c r="H30" s="339"/>
      <c r="I30" s="339"/>
      <c r="J30" s="339"/>
      <c r="K30" s="339"/>
      <c r="L30" s="339"/>
      <c r="M30" s="584">
        <f t="shared" si="0"/>
        <v>0</v>
      </c>
      <c r="N30" s="584">
        <f t="shared" si="1"/>
        <v>0</v>
      </c>
      <c r="O30" s="584"/>
    </row>
    <row r="31" spans="1:38" x14ac:dyDescent="0.2">
      <c r="A31" s="439" t="s">
        <v>41</v>
      </c>
      <c r="B31" s="342"/>
      <c r="C31" s="333">
        <f>SUM(D31:L31)</f>
        <v>0</v>
      </c>
      <c r="D31" s="333"/>
      <c r="E31" s="333"/>
      <c r="F31" s="333"/>
      <c r="G31" s="333"/>
      <c r="H31" s="333"/>
      <c r="I31" s="333"/>
      <c r="J31" s="333"/>
      <c r="K31" s="333"/>
      <c r="L31" s="333"/>
      <c r="M31" s="584">
        <f t="shared" si="0"/>
        <v>0</v>
      </c>
      <c r="N31" s="584">
        <f t="shared" si="1"/>
        <v>0</v>
      </c>
      <c r="O31" s="584"/>
    </row>
    <row r="32" spans="1:38" x14ac:dyDescent="0.2">
      <c r="A32" s="439" t="s">
        <v>580</v>
      </c>
      <c r="B32" s="342"/>
      <c r="C32" s="333">
        <f>SUM(D32:L32)</f>
        <v>0</v>
      </c>
      <c r="D32" s="333"/>
      <c r="E32" s="333"/>
      <c r="F32" s="333"/>
      <c r="G32" s="333"/>
      <c r="H32" s="333"/>
      <c r="I32" s="333"/>
      <c r="J32" s="333"/>
      <c r="K32" s="333"/>
      <c r="L32" s="333"/>
      <c r="M32" s="584">
        <f t="shared" si="0"/>
        <v>0</v>
      </c>
      <c r="N32" s="584"/>
      <c r="O32" s="584"/>
    </row>
    <row r="33" spans="1:38" x14ac:dyDescent="0.2">
      <c r="A33" s="334" t="s">
        <v>662</v>
      </c>
      <c r="B33" s="335"/>
      <c r="C33" s="336">
        <v>0</v>
      </c>
      <c r="D33" s="336"/>
      <c r="E33" s="336"/>
      <c r="F33" s="336"/>
      <c r="G33" s="336"/>
      <c r="H33" s="336"/>
      <c r="I33" s="336"/>
      <c r="J33" s="336"/>
      <c r="K33" s="336"/>
      <c r="L33" s="336"/>
      <c r="M33" s="584">
        <f t="shared" si="0"/>
        <v>0</v>
      </c>
      <c r="N33" s="584"/>
      <c r="O33" s="584"/>
    </row>
    <row r="34" spans="1:38" ht="15" x14ac:dyDescent="0.25">
      <c r="A34" s="337" t="s">
        <v>499</v>
      </c>
      <c r="B34" s="338" t="s">
        <v>328</v>
      </c>
      <c r="C34" s="345"/>
      <c r="D34" s="333"/>
      <c r="E34" s="339"/>
      <c r="F34" s="339"/>
      <c r="G34" s="339"/>
      <c r="H34" s="339"/>
      <c r="I34" s="339"/>
      <c r="J34" s="339"/>
      <c r="K34" s="339"/>
      <c r="L34" s="339"/>
      <c r="M34" s="584">
        <f t="shared" si="0"/>
        <v>0</v>
      </c>
      <c r="N34" s="584">
        <f t="shared" si="1"/>
        <v>0</v>
      </c>
      <c r="O34" s="584"/>
    </row>
    <row r="35" spans="1:38" s="377" customFormat="1" x14ac:dyDescent="0.2">
      <c r="A35" s="439" t="s">
        <v>41</v>
      </c>
      <c r="B35" s="342"/>
      <c r="C35" s="333">
        <f>SUM(D35:L35)</f>
        <v>9462</v>
      </c>
      <c r="D35" s="333"/>
      <c r="E35" s="333"/>
      <c r="F35" s="333">
        <v>9462</v>
      </c>
      <c r="G35" s="339"/>
      <c r="H35" s="339"/>
      <c r="I35" s="339"/>
      <c r="J35" s="339"/>
      <c r="K35" s="339"/>
      <c r="L35" s="339"/>
      <c r="M35" s="584">
        <f t="shared" si="0"/>
        <v>9462</v>
      </c>
      <c r="N35" s="584">
        <f t="shared" si="1"/>
        <v>0</v>
      </c>
      <c r="O35" s="584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</row>
    <row r="36" spans="1:38" x14ac:dyDescent="0.2">
      <c r="A36" s="439" t="s">
        <v>580</v>
      </c>
      <c r="B36" s="342"/>
      <c r="C36" s="333">
        <f>SUM(D36:L36)</f>
        <v>9462</v>
      </c>
      <c r="D36" s="333"/>
      <c r="E36" s="333"/>
      <c r="F36" s="333">
        <v>9462</v>
      </c>
      <c r="G36" s="339"/>
      <c r="H36" s="339"/>
      <c r="I36" s="339"/>
      <c r="J36" s="339"/>
      <c r="K36" s="339"/>
      <c r="L36" s="339"/>
      <c r="M36" s="584">
        <f t="shared" si="0"/>
        <v>9462</v>
      </c>
      <c r="N36" s="584"/>
      <c r="O36" s="584"/>
    </row>
    <row r="37" spans="1:38" x14ac:dyDescent="0.2">
      <c r="A37" s="334" t="s">
        <v>662</v>
      </c>
      <c r="B37" s="335"/>
      <c r="C37" s="336">
        <f>SUM(D37:L37)</f>
        <v>9462</v>
      </c>
      <c r="D37" s="336"/>
      <c r="E37" s="336"/>
      <c r="F37" s="336">
        <v>9462</v>
      </c>
      <c r="G37" s="340"/>
      <c r="H37" s="340"/>
      <c r="I37" s="340"/>
      <c r="J37" s="340"/>
      <c r="K37" s="340"/>
      <c r="L37" s="340"/>
      <c r="M37" s="584">
        <f t="shared" si="0"/>
        <v>9462</v>
      </c>
      <c r="N37" s="584"/>
      <c r="O37" s="584"/>
    </row>
    <row r="38" spans="1:38" ht="30" x14ac:dyDescent="0.25">
      <c r="A38" s="337" t="s">
        <v>500</v>
      </c>
      <c r="B38" s="341" t="s">
        <v>328</v>
      </c>
      <c r="C38" s="345"/>
      <c r="D38" s="333"/>
      <c r="E38" s="339"/>
      <c r="F38" s="339"/>
      <c r="G38" s="339"/>
      <c r="H38" s="339"/>
      <c r="I38" s="339"/>
      <c r="J38" s="339"/>
      <c r="K38" s="339"/>
      <c r="L38" s="339"/>
      <c r="M38" s="584">
        <f t="shared" si="0"/>
        <v>0</v>
      </c>
      <c r="N38" s="584">
        <f t="shared" si="1"/>
        <v>0</v>
      </c>
      <c r="O38" s="584"/>
    </row>
    <row r="39" spans="1:38" s="377" customFormat="1" x14ac:dyDescent="0.2">
      <c r="A39" s="439" t="s">
        <v>41</v>
      </c>
      <c r="B39" s="342"/>
      <c r="C39" s="333">
        <f>SUM(D39:L39)</f>
        <v>222044</v>
      </c>
      <c r="D39" s="333"/>
      <c r="E39" s="333"/>
      <c r="F39" s="333">
        <v>221282</v>
      </c>
      <c r="G39" s="339"/>
      <c r="H39" s="339"/>
      <c r="I39" s="339">
        <v>762</v>
      </c>
      <c r="J39" s="339"/>
      <c r="K39" s="339"/>
      <c r="L39" s="339"/>
      <c r="M39" s="584">
        <f t="shared" si="0"/>
        <v>222044</v>
      </c>
      <c r="N39" s="584">
        <f t="shared" si="1"/>
        <v>0</v>
      </c>
      <c r="O39" s="584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</row>
    <row r="40" spans="1:38" x14ac:dyDescent="0.2">
      <c r="A40" s="439" t="s">
        <v>580</v>
      </c>
      <c r="B40" s="342"/>
      <c r="C40" s="333">
        <f>SUM(D40:L40)</f>
        <v>222044</v>
      </c>
      <c r="D40" s="333"/>
      <c r="E40" s="333"/>
      <c r="F40" s="333">
        <v>221282</v>
      </c>
      <c r="G40" s="339"/>
      <c r="H40" s="339"/>
      <c r="I40" s="339">
        <v>762</v>
      </c>
      <c r="J40" s="339"/>
      <c r="K40" s="339"/>
      <c r="L40" s="339"/>
      <c r="M40" s="584">
        <f t="shared" si="0"/>
        <v>222044</v>
      </c>
      <c r="N40" s="584"/>
      <c r="O40" s="584"/>
    </row>
    <row r="41" spans="1:38" x14ac:dyDescent="0.2">
      <c r="A41" s="334" t="s">
        <v>662</v>
      </c>
      <c r="B41" s="335"/>
      <c r="C41" s="336">
        <f>SUM(D41:L41)</f>
        <v>222044</v>
      </c>
      <c r="D41" s="336"/>
      <c r="E41" s="336"/>
      <c r="F41" s="336">
        <v>221282</v>
      </c>
      <c r="G41" s="340"/>
      <c r="H41" s="340"/>
      <c r="I41" s="340">
        <v>762</v>
      </c>
      <c r="J41" s="340"/>
      <c r="K41" s="340"/>
      <c r="L41" s="340"/>
      <c r="M41" s="584">
        <f t="shared" si="0"/>
        <v>222044</v>
      </c>
      <c r="N41" s="584"/>
      <c r="O41" s="584"/>
    </row>
    <row r="42" spans="1:38" ht="60" x14ac:dyDescent="0.25">
      <c r="A42" s="337" t="s">
        <v>501</v>
      </c>
      <c r="B42" s="344" t="s">
        <v>328</v>
      </c>
      <c r="C42" s="345"/>
      <c r="D42" s="345"/>
      <c r="E42" s="346"/>
      <c r="F42" s="346"/>
      <c r="G42" s="346"/>
      <c r="H42" s="346"/>
      <c r="I42" s="346"/>
      <c r="J42" s="346"/>
      <c r="K42" s="346"/>
      <c r="L42" s="346"/>
      <c r="M42" s="584">
        <f t="shared" si="0"/>
        <v>0</v>
      </c>
      <c r="N42" s="584">
        <f t="shared" si="1"/>
        <v>0</v>
      </c>
      <c r="O42" s="584"/>
    </row>
    <row r="43" spans="1:38" s="377" customFormat="1" x14ac:dyDescent="0.2">
      <c r="A43" s="439" t="s">
        <v>41</v>
      </c>
      <c r="B43" s="342"/>
      <c r="C43" s="333">
        <f>SUM(D43:L43)</f>
        <v>4248</v>
      </c>
      <c r="D43" s="333"/>
      <c r="E43" s="333"/>
      <c r="F43" s="333">
        <v>4248</v>
      </c>
      <c r="G43" s="339"/>
      <c r="H43" s="339"/>
      <c r="I43" s="339"/>
      <c r="J43" s="339"/>
      <c r="K43" s="339"/>
      <c r="L43" s="339"/>
      <c r="M43" s="584">
        <f t="shared" si="0"/>
        <v>4248</v>
      </c>
      <c r="N43" s="584">
        <f t="shared" si="1"/>
        <v>0</v>
      </c>
      <c r="O43" s="584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368"/>
      <c r="AL43" s="368"/>
    </row>
    <row r="44" spans="1:38" x14ac:dyDescent="0.2">
      <c r="A44" s="439" t="s">
        <v>580</v>
      </c>
      <c r="B44" s="342"/>
      <c r="C44" s="333">
        <f>SUM(D44:L44)</f>
        <v>4248</v>
      </c>
      <c r="D44" s="333"/>
      <c r="E44" s="333"/>
      <c r="F44" s="333">
        <v>4248</v>
      </c>
      <c r="G44" s="339"/>
      <c r="H44" s="339"/>
      <c r="I44" s="339"/>
      <c r="J44" s="339"/>
      <c r="K44" s="339"/>
      <c r="L44" s="339"/>
      <c r="M44" s="584">
        <f t="shared" si="0"/>
        <v>4248</v>
      </c>
      <c r="N44" s="584"/>
      <c r="O44" s="584"/>
    </row>
    <row r="45" spans="1:38" x14ac:dyDescent="0.2">
      <c r="A45" s="334" t="s">
        <v>662</v>
      </c>
      <c r="B45" s="335"/>
      <c r="C45" s="336">
        <f>SUM(D45:L45)</f>
        <v>4248</v>
      </c>
      <c r="D45" s="336"/>
      <c r="E45" s="336"/>
      <c r="F45" s="336">
        <v>4248</v>
      </c>
      <c r="G45" s="340"/>
      <c r="H45" s="340"/>
      <c r="I45" s="340"/>
      <c r="J45" s="340"/>
      <c r="K45" s="340"/>
      <c r="L45" s="340"/>
      <c r="M45" s="584">
        <f t="shared" si="0"/>
        <v>4248</v>
      </c>
      <c r="N45" s="584"/>
      <c r="O45" s="584"/>
    </row>
    <row r="46" spans="1:38" ht="45" x14ac:dyDescent="0.25">
      <c r="A46" s="337" t="s">
        <v>502</v>
      </c>
      <c r="B46" s="341" t="s">
        <v>328</v>
      </c>
      <c r="C46" s="333"/>
      <c r="D46" s="333"/>
      <c r="E46" s="339"/>
      <c r="F46" s="339"/>
      <c r="G46" s="339"/>
      <c r="H46" s="339"/>
      <c r="I46" s="339"/>
      <c r="J46" s="339"/>
      <c r="K46" s="339"/>
      <c r="L46" s="339"/>
      <c r="M46" s="584">
        <f t="shared" si="0"/>
        <v>0</v>
      </c>
      <c r="N46" s="584">
        <f t="shared" si="1"/>
        <v>0</v>
      </c>
      <c r="O46" s="584"/>
    </row>
    <row r="47" spans="1:38" s="377" customFormat="1" x14ac:dyDescent="0.2">
      <c r="A47" s="439" t="s">
        <v>41</v>
      </c>
      <c r="B47" s="342"/>
      <c r="C47" s="333">
        <f>SUM(D47:L47)</f>
        <v>18758</v>
      </c>
      <c r="D47" s="333"/>
      <c r="E47" s="333"/>
      <c r="F47" s="333">
        <v>18758</v>
      </c>
      <c r="G47" s="339"/>
      <c r="H47" s="339"/>
      <c r="I47" s="339"/>
      <c r="J47" s="339"/>
      <c r="K47" s="339"/>
      <c r="L47" s="339"/>
      <c r="M47" s="584">
        <f t="shared" si="0"/>
        <v>18758</v>
      </c>
      <c r="N47" s="584">
        <f t="shared" si="1"/>
        <v>0</v>
      </c>
      <c r="O47" s="584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68"/>
      <c r="AK47" s="368"/>
      <c r="AL47" s="368"/>
    </row>
    <row r="48" spans="1:38" x14ac:dyDescent="0.2">
      <c r="A48" s="439" t="s">
        <v>580</v>
      </c>
      <c r="B48" s="342"/>
      <c r="C48" s="333">
        <f>SUM(D48:L48)</f>
        <v>18758</v>
      </c>
      <c r="D48" s="333"/>
      <c r="E48" s="333"/>
      <c r="F48" s="333">
        <v>18758</v>
      </c>
      <c r="G48" s="339"/>
      <c r="H48" s="339"/>
      <c r="I48" s="339"/>
      <c r="J48" s="339"/>
      <c r="K48" s="339"/>
      <c r="L48" s="339"/>
      <c r="M48" s="584">
        <f t="shared" si="0"/>
        <v>18758</v>
      </c>
      <c r="N48" s="584"/>
      <c r="O48" s="584"/>
    </row>
    <row r="49" spans="1:38" x14ac:dyDescent="0.2">
      <c r="A49" s="334" t="s">
        <v>662</v>
      </c>
      <c r="B49" s="335"/>
      <c r="C49" s="336">
        <f>SUM(D49:L49)</f>
        <v>18758</v>
      </c>
      <c r="D49" s="336"/>
      <c r="E49" s="336"/>
      <c r="F49" s="336">
        <v>18758</v>
      </c>
      <c r="G49" s="340"/>
      <c r="H49" s="340"/>
      <c r="I49" s="340"/>
      <c r="J49" s="340"/>
      <c r="K49" s="340"/>
      <c r="L49" s="340"/>
      <c r="M49" s="584">
        <f t="shared" si="0"/>
        <v>18758</v>
      </c>
      <c r="N49" s="584"/>
      <c r="O49" s="584"/>
    </row>
    <row r="50" spans="1:38" ht="30" x14ac:dyDescent="0.25">
      <c r="A50" s="337" t="s">
        <v>503</v>
      </c>
      <c r="B50" s="341" t="s">
        <v>328</v>
      </c>
      <c r="C50" s="345"/>
      <c r="D50" s="333"/>
      <c r="E50" s="339"/>
      <c r="F50" s="339"/>
      <c r="G50" s="339"/>
      <c r="H50" s="339"/>
      <c r="I50" s="339"/>
      <c r="J50" s="339"/>
      <c r="K50" s="339"/>
      <c r="L50" s="339"/>
      <c r="M50" s="584">
        <f t="shared" si="0"/>
        <v>0</v>
      </c>
      <c r="N50" s="584">
        <f t="shared" si="1"/>
        <v>0</v>
      </c>
      <c r="O50" s="584"/>
    </row>
    <row r="51" spans="1:38" s="377" customFormat="1" x14ac:dyDescent="0.2">
      <c r="A51" s="439" t="s">
        <v>41</v>
      </c>
      <c r="B51" s="342"/>
      <c r="C51" s="333">
        <f>SUM(D51:L51)</f>
        <v>4663</v>
      </c>
      <c r="D51" s="333"/>
      <c r="E51" s="333"/>
      <c r="F51" s="333">
        <v>4663</v>
      </c>
      <c r="G51" s="339"/>
      <c r="H51" s="339"/>
      <c r="I51" s="339"/>
      <c r="J51" s="339"/>
      <c r="K51" s="339"/>
      <c r="L51" s="339"/>
      <c r="M51" s="584">
        <f t="shared" si="0"/>
        <v>4663</v>
      </c>
      <c r="N51" s="584">
        <f t="shared" si="1"/>
        <v>0</v>
      </c>
      <c r="O51" s="584"/>
      <c r="P51" s="368"/>
      <c r="Q51" s="368"/>
      <c r="R51" s="368"/>
      <c r="S51" s="368"/>
      <c r="T51" s="368"/>
      <c r="U51" s="368"/>
      <c r="V51" s="368"/>
      <c r="W51" s="368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368"/>
      <c r="AI51" s="368"/>
      <c r="AJ51" s="368"/>
      <c r="AK51" s="368"/>
      <c r="AL51" s="368"/>
    </row>
    <row r="52" spans="1:38" x14ac:dyDescent="0.2">
      <c r="A52" s="439" t="s">
        <v>580</v>
      </c>
      <c r="B52" s="342"/>
      <c r="C52" s="333">
        <f>SUM(D52:L52)</f>
        <v>4663</v>
      </c>
      <c r="D52" s="333"/>
      <c r="E52" s="333"/>
      <c r="F52" s="333">
        <v>4663</v>
      </c>
      <c r="G52" s="339"/>
      <c r="H52" s="339"/>
      <c r="I52" s="339"/>
      <c r="J52" s="339"/>
      <c r="K52" s="339"/>
      <c r="L52" s="339"/>
      <c r="M52" s="584">
        <f t="shared" si="0"/>
        <v>4663</v>
      </c>
      <c r="N52" s="584"/>
      <c r="O52" s="584"/>
    </row>
    <row r="53" spans="1:38" x14ac:dyDescent="0.2">
      <c r="A53" s="334" t="s">
        <v>662</v>
      </c>
      <c r="B53" s="335"/>
      <c r="C53" s="336">
        <f>SUM(D53:L53)</f>
        <v>4663</v>
      </c>
      <c r="D53" s="336"/>
      <c r="E53" s="336"/>
      <c r="F53" s="336">
        <v>4663</v>
      </c>
      <c r="G53" s="340"/>
      <c r="H53" s="340"/>
      <c r="I53" s="340"/>
      <c r="J53" s="340"/>
      <c r="K53" s="340"/>
      <c r="L53" s="340"/>
      <c r="M53" s="584">
        <f t="shared" si="0"/>
        <v>4663</v>
      </c>
      <c r="N53" s="584"/>
      <c r="O53" s="584"/>
    </row>
    <row r="54" spans="1:38" ht="15" x14ac:dyDescent="0.25">
      <c r="A54" s="337" t="s">
        <v>504</v>
      </c>
      <c r="B54" s="341" t="s">
        <v>328</v>
      </c>
      <c r="C54" s="345"/>
      <c r="D54" s="333"/>
      <c r="E54" s="339"/>
      <c r="F54" s="339"/>
      <c r="G54" s="339"/>
      <c r="H54" s="339"/>
      <c r="I54" s="339"/>
      <c r="J54" s="339"/>
      <c r="K54" s="339"/>
      <c r="L54" s="339"/>
      <c r="M54" s="584">
        <f t="shared" si="0"/>
        <v>0</v>
      </c>
      <c r="N54" s="584">
        <f t="shared" si="1"/>
        <v>0</v>
      </c>
      <c r="O54" s="584"/>
    </row>
    <row r="55" spans="1:38" s="377" customFormat="1" x14ac:dyDescent="0.2">
      <c r="A55" s="439" t="s">
        <v>41</v>
      </c>
      <c r="B55" s="342"/>
      <c r="C55" s="333">
        <f>SUM(D55:L55)</f>
        <v>107572</v>
      </c>
      <c r="D55" s="333"/>
      <c r="E55" s="333"/>
      <c r="F55" s="333">
        <v>107572</v>
      </c>
      <c r="G55" s="339"/>
      <c r="H55" s="339"/>
      <c r="I55" s="339"/>
      <c r="J55" s="339"/>
      <c r="K55" s="339"/>
      <c r="L55" s="339"/>
      <c r="M55" s="584">
        <f t="shared" si="0"/>
        <v>107572</v>
      </c>
      <c r="N55" s="584">
        <f t="shared" si="1"/>
        <v>0</v>
      </c>
      <c r="O55" s="584"/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8"/>
      <c r="AC55" s="368"/>
      <c r="AD55" s="368"/>
      <c r="AE55" s="368"/>
      <c r="AF55" s="368"/>
      <c r="AG55" s="368"/>
      <c r="AH55" s="368"/>
      <c r="AI55" s="368"/>
      <c r="AJ55" s="368"/>
      <c r="AK55" s="368"/>
      <c r="AL55" s="368"/>
    </row>
    <row r="56" spans="1:38" x14ac:dyDescent="0.2">
      <c r="A56" s="439" t="s">
        <v>580</v>
      </c>
      <c r="B56" s="342"/>
      <c r="C56" s="333">
        <f>SUM(D56:L56)</f>
        <v>107572</v>
      </c>
      <c r="D56" s="333"/>
      <c r="E56" s="333"/>
      <c r="F56" s="333">
        <v>107572</v>
      </c>
      <c r="G56" s="339"/>
      <c r="H56" s="339"/>
      <c r="I56" s="339"/>
      <c r="J56" s="339"/>
      <c r="K56" s="339"/>
      <c r="L56" s="339"/>
      <c r="M56" s="584">
        <f t="shared" si="0"/>
        <v>107572</v>
      </c>
      <c r="N56" s="584"/>
      <c r="O56" s="584"/>
    </row>
    <row r="57" spans="1:38" x14ac:dyDescent="0.2">
      <c r="A57" s="334" t="s">
        <v>662</v>
      </c>
      <c r="B57" s="335"/>
      <c r="C57" s="336">
        <f>SUM(D57:L57)</f>
        <v>107572</v>
      </c>
      <c r="D57" s="336"/>
      <c r="E57" s="336"/>
      <c r="F57" s="336">
        <v>107572</v>
      </c>
      <c r="G57" s="340"/>
      <c r="H57" s="340"/>
      <c r="I57" s="340"/>
      <c r="J57" s="340"/>
      <c r="K57" s="340"/>
      <c r="L57" s="340"/>
      <c r="M57" s="584">
        <f t="shared" si="0"/>
        <v>107572</v>
      </c>
      <c r="N57" s="584"/>
      <c r="O57" s="584"/>
    </row>
    <row r="58" spans="1:38" ht="15" x14ac:dyDescent="0.25">
      <c r="A58" s="337" t="s">
        <v>505</v>
      </c>
      <c r="B58" s="341" t="s">
        <v>328</v>
      </c>
      <c r="C58" s="333"/>
      <c r="D58" s="333"/>
      <c r="E58" s="339"/>
      <c r="F58" s="339"/>
      <c r="G58" s="339"/>
      <c r="H58" s="339"/>
      <c r="I58" s="339"/>
      <c r="J58" s="339"/>
      <c r="K58" s="339"/>
      <c r="L58" s="339"/>
      <c r="M58" s="584">
        <f t="shared" si="0"/>
        <v>0</v>
      </c>
      <c r="N58" s="584">
        <f t="shared" si="1"/>
        <v>0</v>
      </c>
      <c r="O58" s="584"/>
    </row>
    <row r="59" spans="1:38" s="377" customFormat="1" x14ac:dyDescent="0.2">
      <c r="A59" s="439" t="s">
        <v>41</v>
      </c>
      <c r="B59" s="342"/>
      <c r="C59" s="333">
        <f>SUM(D59:L59)</f>
        <v>103228</v>
      </c>
      <c r="D59" s="333"/>
      <c r="E59" s="333"/>
      <c r="F59" s="333">
        <v>103228</v>
      </c>
      <c r="G59" s="339"/>
      <c r="H59" s="339"/>
      <c r="I59" s="339"/>
      <c r="J59" s="339"/>
      <c r="K59" s="339"/>
      <c r="L59" s="339"/>
      <c r="M59" s="584">
        <f t="shared" si="0"/>
        <v>103228</v>
      </c>
      <c r="N59" s="584">
        <f t="shared" si="1"/>
        <v>0</v>
      </c>
      <c r="O59" s="584"/>
      <c r="P59" s="368"/>
      <c r="Q59" s="368"/>
      <c r="R59" s="368"/>
      <c r="S59" s="368"/>
      <c r="T59" s="368"/>
      <c r="U59" s="368"/>
      <c r="V59" s="368"/>
      <c r="W59" s="368"/>
      <c r="X59" s="368"/>
      <c r="Y59" s="368"/>
      <c r="Z59" s="368"/>
      <c r="AA59" s="368"/>
      <c r="AB59" s="368"/>
      <c r="AC59" s="368"/>
      <c r="AD59" s="368"/>
      <c r="AE59" s="368"/>
      <c r="AF59" s="368"/>
      <c r="AG59" s="368"/>
      <c r="AH59" s="368"/>
      <c r="AI59" s="368"/>
      <c r="AJ59" s="368"/>
      <c r="AK59" s="368"/>
      <c r="AL59" s="368"/>
    </row>
    <row r="60" spans="1:38" x14ac:dyDescent="0.2">
      <c r="A60" s="439" t="s">
        <v>580</v>
      </c>
      <c r="B60" s="342"/>
      <c r="C60" s="333">
        <f>SUM(D60:L60)</f>
        <v>108880</v>
      </c>
      <c r="D60" s="333"/>
      <c r="E60" s="333"/>
      <c r="F60" s="333">
        <v>103228</v>
      </c>
      <c r="G60" s="339"/>
      <c r="H60" s="339"/>
      <c r="I60" s="339">
        <v>5652</v>
      </c>
      <c r="J60" s="339"/>
      <c r="K60" s="339"/>
      <c r="L60" s="339"/>
      <c r="M60" s="584">
        <f t="shared" si="0"/>
        <v>108880</v>
      </c>
      <c r="N60" s="584"/>
      <c r="O60" s="584"/>
    </row>
    <row r="61" spans="1:38" x14ac:dyDescent="0.2">
      <c r="A61" s="334" t="s">
        <v>693</v>
      </c>
      <c r="B61" s="335"/>
      <c r="C61" s="336">
        <f>SUM(D61:L61)</f>
        <v>108880</v>
      </c>
      <c r="D61" s="336"/>
      <c r="E61" s="336"/>
      <c r="F61" s="336">
        <v>103228</v>
      </c>
      <c r="G61" s="336"/>
      <c r="H61" s="336"/>
      <c r="I61" s="336">
        <v>5652</v>
      </c>
      <c r="J61" s="336"/>
      <c r="K61" s="336"/>
      <c r="L61" s="336"/>
      <c r="M61" s="584">
        <f t="shared" si="0"/>
        <v>108880</v>
      </c>
      <c r="N61" s="584"/>
      <c r="O61" s="584"/>
    </row>
    <row r="62" spans="1:38" ht="30" x14ac:dyDescent="0.25">
      <c r="A62" s="337" t="s">
        <v>506</v>
      </c>
      <c r="B62" s="341" t="s">
        <v>328</v>
      </c>
      <c r="C62" s="333"/>
      <c r="D62" s="333"/>
      <c r="E62" s="339"/>
      <c r="F62" s="339"/>
      <c r="G62" s="339"/>
      <c r="H62" s="339"/>
      <c r="I62" s="339"/>
      <c r="J62" s="339"/>
      <c r="K62" s="339"/>
      <c r="L62" s="339"/>
      <c r="M62" s="584">
        <f t="shared" si="0"/>
        <v>0</v>
      </c>
      <c r="N62" s="584">
        <f t="shared" si="1"/>
        <v>0</v>
      </c>
      <c r="O62" s="584"/>
    </row>
    <row r="63" spans="1:38" s="377" customFormat="1" x14ac:dyDescent="0.2">
      <c r="A63" s="439" t="s">
        <v>41</v>
      </c>
      <c r="B63" s="342"/>
      <c r="C63" s="333">
        <f>SUM(D63:L63)</f>
        <v>169435</v>
      </c>
      <c r="D63" s="333">
        <v>80880</v>
      </c>
      <c r="E63" s="333">
        <v>13412</v>
      </c>
      <c r="F63" s="333">
        <v>75143</v>
      </c>
      <c r="G63" s="339"/>
      <c r="H63" s="339"/>
      <c r="I63" s="339"/>
      <c r="J63" s="339"/>
      <c r="K63" s="339"/>
      <c r="L63" s="339"/>
      <c r="M63" s="584">
        <f t="shared" si="0"/>
        <v>169435</v>
      </c>
      <c r="N63" s="584">
        <f t="shared" si="1"/>
        <v>0</v>
      </c>
      <c r="O63" s="584"/>
      <c r="P63" s="368"/>
      <c r="Q63" s="368"/>
      <c r="R63" s="368"/>
      <c r="S63" s="368"/>
      <c r="T63" s="368"/>
      <c r="U63" s="368"/>
      <c r="V63" s="368"/>
      <c r="W63" s="368"/>
      <c r="X63" s="368"/>
      <c r="Y63" s="368"/>
      <c r="Z63" s="368"/>
      <c r="AA63" s="368"/>
      <c r="AB63" s="368"/>
      <c r="AC63" s="368"/>
      <c r="AD63" s="368"/>
      <c r="AE63" s="368"/>
      <c r="AF63" s="368"/>
      <c r="AG63" s="368"/>
      <c r="AH63" s="368"/>
      <c r="AI63" s="368"/>
      <c r="AJ63" s="368"/>
      <c r="AK63" s="368"/>
      <c r="AL63" s="368"/>
    </row>
    <row r="64" spans="1:38" x14ac:dyDescent="0.2">
      <c r="A64" s="439" t="s">
        <v>580</v>
      </c>
      <c r="B64" s="342"/>
      <c r="C64" s="333">
        <f>SUM(D64:L64)</f>
        <v>181049</v>
      </c>
      <c r="D64" s="333">
        <v>85880</v>
      </c>
      <c r="E64" s="333">
        <v>13412</v>
      </c>
      <c r="F64" s="333">
        <v>75921</v>
      </c>
      <c r="G64" s="339"/>
      <c r="H64" s="339"/>
      <c r="I64" s="339">
        <v>5836</v>
      </c>
      <c r="J64" s="339"/>
      <c r="K64" s="339"/>
      <c r="L64" s="339"/>
      <c r="M64" s="584">
        <f t="shared" si="0"/>
        <v>181049</v>
      </c>
      <c r="N64" s="584"/>
      <c r="O64" s="584"/>
    </row>
    <row r="65" spans="1:15" x14ac:dyDescent="0.2">
      <c r="A65" s="439" t="s">
        <v>743</v>
      </c>
      <c r="B65" s="342"/>
      <c r="C65" s="333">
        <f t="shared" ref="C65:C70" si="5">SUM(D65:L65)</f>
        <v>2807</v>
      </c>
      <c r="D65" s="333">
        <v>2480</v>
      </c>
      <c r="E65" s="333">
        <v>327</v>
      </c>
      <c r="F65" s="333"/>
      <c r="G65" s="339"/>
      <c r="H65" s="339"/>
      <c r="I65" s="339"/>
      <c r="J65" s="339"/>
      <c r="K65" s="339"/>
      <c r="L65" s="339"/>
      <c r="M65" s="584">
        <f t="shared" si="0"/>
        <v>2807</v>
      </c>
      <c r="N65" s="584"/>
      <c r="O65" s="584"/>
    </row>
    <row r="66" spans="1:15" x14ac:dyDescent="0.2">
      <c r="A66" s="439" t="s">
        <v>754</v>
      </c>
      <c r="B66" s="342"/>
      <c r="C66" s="333">
        <f t="shared" si="5"/>
        <v>3457</v>
      </c>
      <c r="D66" s="333">
        <v>3457</v>
      </c>
      <c r="E66" s="333"/>
      <c r="F66" s="333"/>
      <c r="G66" s="339"/>
      <c r="H66" s="339"/>
      <c r="I66" s="339"/>
      <c r="J66" s="339"/>
      <c r="K66" s="339"/>
      <c r="L66" s="339"/>
      <c r="M66" s="584">
        <f t="shared" si="0"/>
        <v>3457</v>
      </c>
      <c r="N66" s="584"/>
      <c r="O66" s="584"/>
    </row>
    <row r="67" spans="1:15" x14ac:dyDescent="0.2">
      <c r="A67" s="439" t="s">
        <v>796</v>
      </c>
      <c r="B67" s="342"/>
      <c r="C67" s="333">
        <f t="shared" si="5"/>
        <v>-52000</v>
      </c>
      <c r="D67" s="333">
        <v>-46000</v>
      </c>
      <c r="E67" s="333">
        <v>-6000</v>
      </c>
      <c r="F67" s="333"/>
      <c r="G67" s="339"/>
      <c r="H67" s="339"/>
      <c r="I67" s="339"/>
      <c r="J67" s="339"/>
      <c r="K67" s="339"/>
      <c r="L67" s="339"/>
      <c r="M67" s="584">
        <f t="shared" si="0"/>
        <v>-52000</v>
      </c>
      <c r="N67" s="584"/>
      <c r="O67" s="584"/>
    </row>
    <row r="68" spans="1:15" x14ac:dyDescent="0.2">
      <c r="A68" s="439" t="s">
        <v>747</v>
      </c>
      <c r="B68" s="342"/>
      <c r="C68" s="333">
        <f t="shared" si="5"/>
        <v>600</v>
      </c>
      <c r="D68" s="333"/>
      <c r="E68" s="333"/>
      <c r="F68" s="333">
        <v>600</v>
      </c>
      <c r="G68" s="339"/>
      <c r="H68" s="339"/>
      <c r="I68" s="339"/>
      <c r="J68" s="339"/>
      <c r="K68" s="339"/>
      <c r="L68" s="339"/>
      <c r="M68" s="584">
        <f t="shared" si="0"/>
        <v>600</v>
      </c>
      <c r="N68" s="584"/>
      <c r="O68" s="584"/>
    </row>
    <row r="69" spans="1:15" x14ac:dyDescent="0.2">
      <c r="A69" s="439" t="s">
        <v>752</v>
      </c>
      <c r="B69" s="342"/>
      <c r="C69" s="333">
        <f t="shared" si="5"/>
        <v>1500</v>
      </c>
      <c r="D69" s="333"/>
      <c r="E69" s="333"/>
      <c r="F69" s="333">
        <v>1500</v>
      </c>
      <c r="G69" s="339"/>
      <c r="H69" s="339"/>
      <c r="I69" s="339"/>
      <c r="J69" s="339"/>
      <c r="K69" s="339"/>
      <c r="L69" s="339"/>
      <c r="M69" s="584">
        <f t="shared" si="0"/>
        <v>1500</v>
      </c>
      <c r="N69" s="584"/>
      <c r="O69" s="584"/>
    </row>
    <row r="70" spans="1:15" x14ac:dyDescent="0.2">
      <c r="A70" s="439" t="s">
        <v>749</v>
      </c>
      <c r="B70" s="342"/>
      <c r="C70" s="333">
        <f t="shared" si="5"/>
        <v>2540</v>
      </c>
      <c r="D70" s="333"/>
      <c r="E70" s="333"/>
      <c r="F70" s="333"/>
      <c r="G70" s="333"/>
      <c r="H70" s="333">
        <f t="shared" ref="H70:L70" si="6">SUM(H65:H69)</f>
        <v>0</v>
      </c>
      <c r="I70" s="333">
        <v>2540</v>
      </c>
      <c r="J70" s="333">
        <f t="shared" si="6"/>
        <v>0</v>
      </c>
      <c r="K70" s="333">
        <f t="shared" si="6"/>
        <v>0</v>
      </c>
      <c r="L70" s="333">
        <f t="shared" si="6"/>
        <v>0</v>
      </c>
      <c r="M70" s="584">
        <f t="shared" si="0"/>
        <v>2540</v>
      </c>
      <c r="N70" s="584"/>
      <c r="O70" s="584"/>
    </row>
    <row r="71" spans="1:15" x14ac:dyDescent="0.2">
      <c r="A71" s="439" t="s">
        <v>627</v>
      </c>
      <c r="B71" s="342"/>
      <c r="C71" s="333">
        <f>SUM(C65:C70)</f>
        <v>-41096</v>
      </c>
      <c r="D71" s="333">
        <f t="shared" ref="D71:L71" si="7">SUM(D65:D70)</f>
        <v>-40063</v>
      </c>
      <c r="E71" s="333">
        <f t="shared" si="7"/>
        <v>-5673</v>
      </c>
      <c r="F71" s="333">
        <f t="shared" si="7"/>
        <v>2100</v>
      </c>
      <c r="G71" s="333">
        <f t="shared" si="7"/>
        <v>0</v>
      </c>
      <c r="H71" s="333">
        <f t="shared" si="7"/>
        <v>0</v>
      </c>
      <c r="I71" s="333">
        <f t="shared" si="7"/>
        <v>2540</v>
      </c>
      <c r="J71" s="333">
        <f t="shared" si="7"/>
        <v>0</v>
      </c>
      <c r="K71" s="333">
        <f t="shared" si="7"/>
        <v>0</v>
      </c>
      <c r="L71" s="333">
        <f t="shared" si="7"/>
        <v>0</v>
      </c>
      <c r="M71" s="584">
        <f t="shared" si="0"/>
        <v>-41096</v>
      </c>
      <c r="N71" s="584"/>
      <c r="O71" s="584"/>
    </row>
    <row r="72" spans="1:15" x14ac:dyDescent="0.2">
      <c r="A72" s="334" t="s">
        <v>663</v>
      </c>
      <c r="B72" s="335"/>
      <c r="C72" s="336">
        <f>SUM(C64+C71)</f>
        <v>139953</v>
      </c>
      <c r="D72" s="336">
        <f t="shared" ref="D72:L72" si="8">SUM(D64+D71)</f>
        <v>45817</v>
      </c>
      <c r="E72" s="336">
        <f t="shared" si="8"/>
        <v>7739</v>
      </c>
      <c r="F72" s="336">
        <f t="shared" si="8"/>
        <v>78021</v>
      </c>
      <c r="G72" s="336">
        <f t="shared" si="8"/>
        <v>0</v>
      </c>
      <c r="H72" s="336">
        <f t="shared" si="8"/>
        <v>0</v>
      </c>
      <c r="I72" s="336">
        <f t="shared" si="8"/>
        <v>8376</v>
      </c>
      <c r="J72" s="336">
        <f t="shared" si="8"/>
        <v>0</v>
      </c>
      <c r="K72" s="336">
        <f t="shared" si="8"/>
        <v>0</v>
      </c>
      <c r="L72" s="336">
        <f t="shared" si="8"/>
        <v>0</v>
      </c>
      <c r="M72" s="584">
        <f t="shared" si="0"/>
        <v>139953</v>
      </c>
      <c r="N72" s="584"/>
      <c r="O72" s="584"/>
    </row>
    <row r="73" spans="1:15" s="567" customFormat="1" ht="15" x14ac:dyDescent="0.25">
      <c r="A73" s="564" t="s">
        <v>510</v>
      </c>
      <c r="B73" s="565" t="s">
        <v>328</v>
      </c>
      <c r="C73" s="573"/>
      <c r="D73" s="464"/>
      <c r="E73" s="566"/>
      <c r="F73" s="566"/>
      <c r="G73" s="566"/>
      <c r="H73" s="566"/>
      <c r="I73" s="566"/>
      <c r="J73" s="566"/>
      <c r="K73" s="566"/>
      <c r="L73" s="566"/>
      <c r="M73" s="584">
        <f t="shared" si="0"/>
        <v>0</v>
      </c>
      <c r="N73" s="587"/>
      <c r="O73" s="587"/>
    </row>
    <row r="74" spans="1:15" s="567" customFormat="1" x14ac:dyDescent="0.2">
      <c r="A74" s="568" t="s">
        <v>41</v>
      </c>
      <c r="B74" s="569"/>
      <c r="C74" s="464">
        <f>SUM(D74:L74)</f>
        <v>0</v>
      </c>
      <c r="D74" s="464"/>
      <c r="E74" s="464"/>
      <c r="F74" s="464">
        <v>0</v>
      </c>
      <c r="G74" s="566"/>
      <c r="H74" s="566"/>
      <c r="I74" s="566"/>
      <c r="J74" s="566"/>
      <c r="K74" s="566"/>
      <c r="L74" s="566"/>
      <c r="M74" s="584">
        <f t="shared" si="0"/>
        <v>0</v>
      </c>
      <c r="N74" s="587"/>
      <c r="O74" s="587"/>
    </row>
    <row r="75" spans="1:15" s="567" customFormat="1" x14ac:dyDescent="0.2">
      <c r="A75" s="568" t="s">
        <v>580</v>
      </c>
      <c r="B75" s="569"/>
      <c r="C75" s="464">
        <f>SUM(D75:L75)</f>
        <v>0</v>
      </c>
      <c r="D75" s="464"/>
      <c r="E75" s="464"/>
      <c r="F75" s="464"/>
      <c r="G75" s="566"/>
      <c r="H75" s="566"/>
      <c r="I75" s="566"/>
      <c r="J75" s="566"/>
      <c r="K75" s="566"/>
      <c r="L75" s="566"/>
      <c r="M75" s="584">
        <f t="shared" si="0"/>
        <v>0</v>
      </c>
      <c r="N75" s="587"/>
      <c r="O75" s="587"/>
    </row>
    <row r="76" spans="1:15" s="567" customFormat="1" x14ac:dyDescent="0.2">
      <c r="A76" s="570" t="s">
        <v>663</v>
      </c>
      <c r="B76" s="571"/>
      <c r="C76" s="523">
        <f>SUM(D76:L76)</f>
        <v>0</v>
      </c>
      <c r="D76" s="523"/>
      <c r="E76" s="523"/>
      <c r="F76" s="523">
        <v>0</v>
      </c>
      <c r="G76" s="572"/>
      <c r="H76" s="572"/>
      <c r="I76" s="572"/>
      <c r="J76" s="572"/>
      <c r="K76" s="572"/>
      <c r="L76" s="572"/>
      <c r="M76" s="584">
        <f t="shared" si="0"/>
        <v>0</v>
      </c>
      <c r="N76" s="587"/>
      <c r="O76" s="587"/>
    </row>
    <row r="77" spans="1:15" s="567" customFormat="1" ht="15" x14ac:dyDescent="0.25">
      <c r="A77" s="564" t="s">
        <v>511</v>
      </c>
      <c r="B77" s="565" t="s">
        <v>328</v>
      </c>
      <c r="C77" s="464"/>
      <c r="D77" s="464"/>
      <c r="E77" s="566"/>
      <c r="F77" s="566"/>
      <c r="G77" s="566"/>
      <c r="H77" s="566"/>
      <c r="I77" s="566"/>
      <c r="J77" s="566"/>
      <c r="K77" s="566"/>
      <c r="L77" s="566"/>
      <c r="M77" s="584">
        <f t="shared" si="0"/>
        <v>0</v>
      </c>
      <c r="N77" s="587"/>
      <c r="O77" s="587"/>
    </row>
    <row r="78" spans="1:15" s="567" customFormat="1" x14ac:dyDescent="0.2">
      <c r="A78" s="568" t="s">
        <v>41</v>
      </c>
      <c r="B78" s="569"/>
      <c r="C78" s="464">
        <f>SUM(D78:L78)</f>
        <v>0</v>
      </c>
      <c r="D78" s="464"/>
      <c r="E78" s="464"/>
      <c r="F78" s="464">
        <v>0</v>
      </c>
      <c r="G78" s="566"/>
      <c r="H78" s="566"/>
      <c r="I78" s="566"/>
      <c r="J78" s="566"/>
      <c r="K78" s="566"/>
      <c r="L78" s="566"/>
      <c r="M78" s="584">
        <f t="shared" si="0"/>
        <v>0</v>
      </c>
      <c r="N78" s="587"/>
      <c r="O78" s="587"/>
    </row>
    <row r="79" spans="1:15" s="567" customFormat="1" x14ac:dyDescent="0.2">
      <c r="A79" s="568" t="s">
        <v>580</v>
      </c>
      <c r="B79" s="569"/>
      <c r="C79" s="464">
        <f>SUM(D79:L79)</f>
        <v>0</v>
      </c>
      <c r="D79" s="464"/>
      <c r="E79" s="464"/>
      <c r="F79" s="464"/>
      <c r="G79" s="566"/>
      <c r="H79" s="566"/>
      <c r="I79" s="566"/>
      <c r="J79" s="566"/>
      <c r="K79" s="566"/>
      <c r="L79" s="566"/>
      <c r="M79" s="584">
        <f t="shared" si="0"/>
        <v>0</v>
      </c>
      <c r="N79" s="587"/>
      <c r="O79" s="587"/>
    </row>
    <row r="80" spans="1:15" s="567" customFormat="1" x14ac:dyDescent="0.2">
      <c r="A80" s="568" t="s">
        <v>693</v>
      </c>
      <c r="B80" s="571"/>
      <c r="C80" s="523">
        <v>0</v>
      </c>
      <c r="D80" s="523"/>
      <c r="E80" s="523"/>
      <c r="F80" s="523">
        <v>0</v>
      </c>
      <c r="G80" s="572"/>
      <c r="H80" s="572"/>
      <c r="I80" s="572"/>
      <c r="J80" s="572"/>
      <c r="K80" s="572"/>
      <c r="L80" s="572"/>
      <c r="M80" s="584">
        <f t="shared" si="0"/>
        <v>0</v>
      </c>
      <c r="N80" s="587"/>
      <c r="O80" s="587"/>
    </row>
    <row r="81" spans="1:38" ht="38.25" customHeight="1" x14ac:dyDescent="0.25">
      <c r="A81" s="343" t="s">
        <v>559</v>
      </c>
      <c r="B81" s="341"/>
      <c r="C81" s="333"/>
      <c r="D81" s="345"/>
      <c r="E81" s="346"/>
      <c r="F81" s="346"/>
      <c r="G81" s="346"/>
      <c r="H81" s="346"/>
      <c r="I81" s="346"/>
      <c r="J81" s="346"/>
      <c r="K81" s="346"/>
      <c r="L81" s="346"/>
      <c r="M81" s="584">
        <f t="shared" ref="M81:M144" si="9">SUM(D81:L81)</f>
        <v>0</v>
      </c>
      <c r="N81" s="584">
        <f t="shared" si="1"/>
        <v>0</v>
      </c>
      <c r="O81" s="584"/>
    </row>
    <row r="82" spans="1:38" s="377" customFormat="1" x14ac:dyDescent="0.2">
      <c r="A82" s="439" t="s">
        <v>41</v>
      </c>
      <c r="B82" s="342"/>
      <c r="C82" s="333">
        <f>SUM(D82:L82)</f>
        <v>151644</v>
      </c>
      <c r="D82" s="333">
        <v>67066</v>
      </c>
      <c r="E82" s="333">
        <v>9098</v>
      </c>
      <c r="F82" s="333">
        <v>75480</v>
      </c>
      <c r="G82" s="333">
        <f t="shared" ref="G82:L82" si="10">SUM(G109,G105,G101,G97,G93,G87)</f>
        <v>0</v>
      </c>
      <c r="H82" s="333">
        <f t="shared" si="10"/>
        <v>0</v>
      </c>
      <c r="I82" s="333">
        <f t="shared" si="10"/>
        <v>0</v>
      </c>
      <c r="J82" s="333">
        <f t="shared" si="10"/>
        <v>0</v>
      </c>
      <c r="K82" s="333">
        <f t="shared" si="10"/>
        <v>0</v>
      </c>
      <c r="L82" s="333">
        <f t="shared" si="10"/>
        <v>0</v>
      </c>
      <c r="M82" s="584">
        <f t="shared" si="9"/>
        <v>151644</v>
      </c>
      <c r="N82" s="584">
        <f t="shared" si="1"/>
        <v>0</v>
      </c>
      <c r="O82" s="584"/>
      <c r="P82" s="368"/>
      <c r="Q82" s="368"/>
      <c r="R82" s="368"/>
      <c r="S82" s="368"/>
      <c r="T82" s="368"/>
      <c r="U82" s="368"/>
      <c r="V82" s="368"/>
      <c r="W82" s="368"/>
      <c r="X82" s="368"/>
      <c r="Y82" s="368"/>
      <c r="Z82" s="368"/>
      <c r="AA82" s="368"/>
      <c r="AB82" s="368"/>
      <c r="AC82" s="368"/>
      <c r="AD82" s="368"/>
      <c r="AE82" s="368"/>
      <c r="AF82" s="368"/>
      <c r="AG82" s="368"/>
      <c r="AH82" s="368"/>
      <c r="AI82" s="368"/>
      <c r="AJ82" s="368"/>
      <c r="AK82" s="368"/>
      <c r="AL82" s="368"/>
    </row>
    <row r="83" spans="1:38" x14ac:dyDescent="0.2">
      <c r="A83" s="439" t="s">
        <v>580</v>
      </c>
      <c r="B83" s="342"/>
      <c r="C83" s="333">
        <f>SUM(D83:L83)</f>
        <v>151644</v>
      </c>
      <c r="D83" s="333">
        <v>67066</v>
      </c>
      <c r="E83" s="333">
        <v>9098</v>
      </c>
      <c r="F83" s="333">
        <v>75480</v>
      </c>
      <c r="G83" s="333"/>
      <c r="H83" s="333"/>
      <c r="I83" s="333"/>
      <c r="J83" s="333"/>
      <c r="K83" s="333"/>
      <c r="L83" s="333"/>
      <c r="M83" s="584">
        <f t="shared" si="9"/>
        <v>151644</v>
      </c>
      <c r="N83" s="584"/>
      <c r="O83" s="584"/>
    </row>
    <row r="84" spans="1:38" x14ac:dyDescent="0.2">
      <c r="A84" s="439" t="s">
        <v>580</v>
      </c>
      <c r="B84" s="342"/>
      <c r="C84" s="333">
        <f>SUM(C90)</f>
        <v>2000</v>
      </c>
      <c r="D84" s="333">
        <f t="shared" ref="D84:L84" si="11">SUM(D90)</f>
        <v>0</v>
      </c>
      <c r="E84" s="333">
        <f t="shared" si="11"/>
        <v>0</v>
      </c>
      <c r="F84" s="333">
        <f t="shared" si="11"/>
        <v>2000</v>
      </c>
      <c r="G84" s="333">
        <f t="shared" si="11"/>
        <v>0</v>
      </c>
      <c r="H84" s="333">
        <f t="shared" si="11"/>
        <v>0</v>
      </c>
      <c r="I84" s="333">
        <f t="shared" si="11"/>
        <v>0</v>
      </c>
      <c r="J84" s="333">
        <f t="shared" si="11"/>
        <v>0</v>
      </c>
      <c r="K84" s="333">
        <f t="shared" si="11"/>
        <v>0</v>
      </c>
      <c r="L84" s="333">
        <f t="shared" si="11"/>
        <v>0</v>
      </c>
      <c r="M84" s="584">
        <f t="shared" si="9"/>
        <v>2000</v>
      </c>
      <c r="N84" s="584"/>
      <c r="O84" s="584"/>
    </row>
    <row r="85" spans="1:38" x14ac:dyDescent="0.2">
      <c r="A85" s="334" t="s">
        <v>663</v>
      </c>
      <c r="B85" s="335"/>
      <c r="C85" s="333">
        <f>SUM(C83:C84)</f>
        <v>153644</v>
      </c>
      <c r="D85" s="336">
        <f t="shared" ref="D85:L85" si="12">SUM(D83:D84)</f>
        <v>67066</v>
      </c>
      <c r="E85" s="336">
        <f t="shared" si="12"/>
        <v>9098</v>
      </c>
      <c r="F85" s="336">
        <f t="shared" si="12"/>
        <v>77480</v>
      </c>
      <c r="G85" s="336">
        <f t="shared" si="12"/>
        <v>0</v>
      </c>
      <c r="H85" s="336">
        <f t="shared" si="12"/>
        <v>0</v>
      </c>
      <c r="I85" s="336">
        <f t="shared" si="12"/>
        <v>0</v>
      </c>
      <c r="J85" s="336">
        <f t="shared" si="12"/>
        <v>0</v>
      </c>
      <c r="K85" s="336">
        <f t="shared" si="12"/>
        <v>0</v>
      </c>
      <c r="L85" s="336">
        <f t="shared" si="12"/>
        <v>0</v>
      </c>
      <c r="M85" s="584">
        <f t="shared" si="9"/>
        <v>153644</v>
      </c>
      <c r="N85" s="584"/>
      <c r="O85" s="584"/>
    </row>
    <row r="86" spans="1:38" ht="15" x14ac:dyDescent="0.25">
      <c r="A86" s="441" t="s">
        <v>428</v>
      </c>
      <c r="B86" s="341" t="s">
        <v>328</v>
      </c>
      <c r="C86" s="345"/>
      <c r="D86" s="333"/>
      <c r="E86" s="333"/>
      <c r="F86" s="333"/>
      <c r="G86" s="339"/>
      <c r="H86" s="339"/>
      <c r="I86" s="339"/>
      <c r="J86" s="339"/>
      <c r="K86" s="339"/>
      <c r="L86" s="339"/>
      <c r="M86" s="584">
        <f t="shared" si="9"/>
        <v>0</v>
      </c>
      <c r="N86" s="584"/>
      <c r="O86" s="584"/>
    </row>
    <row r="87" spans="1:38" ht="15" x14ac:dyDescent="0.25">
      <c r="A87" s="439" t="s">
        <v>429</v>
      </c>
      <c r="B87" s="341"/>
      <c r="C87" s="333">
        <f>SUM(D87:L87)</f>
        <v>61388</v>
      </c>
      <c r="D87" s="333">
        <v>23226</v>
      </c>
      <c r="E87" s="333">
        <v>3201</v>
      </c>
      <c r="F87" s="333">
        <v>34961</v>
      </c>
      <c r="G87" s="339"/>
      <c r="H87" s="339"/>
      <c r="I87" s="339"/>
      <c r="J87" s="339"/>
      <c r="K87" s="339"/>
      <c r="L87" s="339"/>
      <c r="M87" s="584">
        <f t="shared" si="9"/>
        <v>61388</v>
      </c>
      <c r="N87" s="584"/>
      <c r="O87" s="584"/>
    </row>
    <row r="88" spans="1:38" ht="15" x14ac:dyDescent="0.25">
      <c r="A88" s="439" t="s">
        <v>604</v>
      </c>
      <c r="B88" s="341"/>
      <c r="C88" s="333">
        <f>SUM(D88:L88)</f>
        <v>61388</v>
      </c>
      <c r="D88" s="333">
        <v>23226</v>
      </c>
      <c r="E88" s="333">
        <v>3201</v>
      </c>
      <c r="F88" s="333">
        <v>34961</v>
      </c>
      <c r="G88" s="339"/>
      <c r="H88" s="339"/>
      <c r="I88" s="339"/>
      <c r="J88" s="339"/>
      <c r="K88" s="339"/>
      <c r="L88" s="339"/>
      <c r="M88" s="584">
        <f t="shared" si="9"/>
        <v>61388</v>
      </c>
      <c r="N88" s="584"/>
      <c r="O88" s="584"/>
    </row>
    <row r="89" spans="1:38" ht="15" x14ac:dyDescent="0.25">
      <c r="A89" s="439" t="s">
        <v>806</v>
      </c>
      <c r="B89" s="341"/>
      <c r="C89" s="333">
        <f>SUM(D89:L89)</f>
        <v>2000</v>
      </c>
      <c r="D89" s="333"/>
      <c r="E89" s="333"/>
      <c r="F89" s="333">
        <v>2000</v>
      </c>
      <c r="G89" s="339"/>
      <c r="H89" s="339"/>
      <c r="I89" s="339"/>
      <c r="J89" s="339"/>
      <c r="K89" s="339"/>
      <c r="L89" s="339"/>
      <c r="M89" s="584">
        <f t="shared" si="9"/>
        <v>2000</v>
      </c>
      <c r="N89" s="584"/>
      <c r="O89" s="584"/>
    </row>
    <row r="90" spans="1:38" ht="15" x14ac:dyDescent="0.25">
      <c r="A90" s="439" t="s">
        <v>807</v>
      </c>
      <c r="B90" s="341"/>
      <c r="C90" s="333">
        <f>SUM(C89)</f>
        <v>2000</v>
      </c>
      <c r="D90" s="333">
        <f t="shared" ref="D90:L90" si="13">SUM(D89)</f>
        <v>0</v>
      </c>
      <c r="E90" s="333">
        <f t="shared" si="13"/>
        <v>0</v>
      </c>
      <c r="F90" s="333">
        <f t="shared" si="13"/>
        <v>2000</v>
      </c>
      <c r="G90" s="333">
        <f t="shared" si="13"/>
        <v>0</v>
      </c>
      <c r="H90" s="333">
        <f t="shared" si="13"/>
        <v>0</v>
      </c>
      <c r="I90" s="333">
        <f t="shared" si="13"/>
        <v>0</v>
      </c>
      <c r="J90" s="333">
        <f t="shared" si="13"/>
        <v>0</v>
      </c>
      <c r="K90" s="333">
        <f t="shared" si="13"/>
        <v>0</v>
      </c>
      <c r="L90" s="333">
        <f t="shared" si="13"/>
        <v>0</v>
      </c>
      <c r="M90" s="584">
        <f t="shared" si="9"/>
        <v>2000</v>
      </c>
      <c r="N90" s="584"/>
      <c r="O90" s="584"/>
    </row>
    <row r="91" spans="1:38" ht="15" x14ac:dyDescent="0.25">
      <c r="A91" s="439" t="s">
        <v>694</v>
      </c>
      <c r="B91" s="522"/>
      <c r="C91" s="336">
        <f>SUM(C90+C88)</f>
        <v>63388</v>
      </c>
      <c r="D91" s="336">
        <f t="shared" ref="D91:L91" si="14">SUM(D90+D88)</f>
        <v>23226</v>
      </c>
      <c r="E91" s="336">
        <f t="shared" si="14"/>
        <v>3201</v>
      </c>
      <c r="F91" s="336">
        <f t="shared" si="14"/>
        <v>36961</v>
      </c>
      <c r="G91" s="336">
        <f t="shared" si="14"/>
        <v>0</v>
      </c>
      <c r="H91" s="336">
        <f t="shared" si="14"/>
        <v>0</v>
      </c>
      <c r="I91" s="336">
        <f t="shared" si="14"/>
        <v>0</v>
      </c>
      <c r="J91" s="336">
        <f t="shared" si="14"/>
        <v>0</v>
      </c>
      <c r="K91" s="336">
        <f t="shared" si="14"/>
        <v>0</v>
      </c>
      <c r="L91" s="336">
        <f t="shared" si="14"/>
        <v>0</v>
      </c>
      <c r="M91" s="584">
        <f t="shared" si="9"/>
        <v>63388</v>
      </c>
      <c r="N91" s="584"/>
      <c r="O91" s="584"/>
    </row>
    <row r="92" spans="1:38" ht="15" x14ac:dyDescent="0.25">
      <c r="A92" s="441" t="s">
        <v>430</v>
      </c>
      <c r="B92" s="341" t="s">
        <v>328</v>
      </c>
      <c r="C92" s="345"/>
      <c r="D92" s="333"/>
      <c r="E92" s="333"/>
      <c r="F92" s="333"/>
      <c r="G92" s="339"/>
      <c r="H92" s="339"/>
      <c r="I92" s="339"/>
      <c r="J92" s="339"/>
      <c r="K92" s="339"/>
      <c r="L92" s="339"/>
      <c r="M92" s="584">
        <f t="shared" si="9"/>
        <v>0</v>
      </c>
      <c r="N92" s="584"/>
      <c r="O92" s="584"/>
    </row>
    <row r="93" spans="1:38" ht="15" x14ac:dyDescent="0.25">
      <c r="A93" s="439" t="s">
        <v>429</v>
      </c>
      <c r="B93" s="341"/>
      <c r="C93" s="333">
        <f t="shared" ref="C93:C109" si="15">SUM(D93:L93)</f>
        <v>31620</v>
      </c>
      <c r="D93" s="333">
        <v>12824</v>
      </c>
      <c r="E93" s="333">
        <v>1796</v>
      </c>
      <c r="F93" s="333">
        <v>17000</v>
      </c>
      <c r="G93" s="339"/>
      <c r="H93" s="339"/>
      <c r="I93" s="339"/>
      <c r="J93" s="339"/>
      <c r="K93" s="339"/>
      <c r="L93" s="339"/>
      <c r="M93" s="584">
        <f t="shared" si="9"/>
        <v>31620</v>
      </c>
      <c r="N93" s="584"/>
      <c r="O93" s="584"/>
    </row>
    <row r="94" spans="1:38" ht="15" x14ac:dyDescent="0.25">
      <c r="A94" s="439" t="s">
        <v>604</v>
      </c>
      <c r="B94" s="341"/>
      <c r="C94" s="333">
        <f t="shared" si="15"/>
        <v>31620</v>
      </c>
      <c r="D94" s="333">
        <v>12824</v>
      </c>
      <c r="E94" s="333">
        <v>1796</v>
      </c>
      <c r="F94" s="333">
        <v>17000</v>
      </c>
      <c r="G94" s="339"/>
      <c r="H94" s="339"/>
      <c r="I94" s="339"/>
      <c r="J94" s="339"/>
      <c r="K94" s="339"/>
      <c r="L94" s="339"/>
      <c r="M94" s="584">
        <f t="shared" si="9"/>
        <v>31620</v>
      </c>
      <c r="N94" s="584"/>
      <c r="O94" s="584"/>
    </row>
    <row r="95" spans="1:38" ht="15" x14ac:dyDescent="0.25">
      <c r="A95" s="439" t="s">
        <v>694</v>
      </c>
      <c r="B95" s="522"/>
      <c r="C95" s="336">
        <f t="shared" si="15"/>
        <v>31620</v>
      </c>
      <c r="D95" s="336">
        <v>12824</v>
      </c>
      <c r="E95" s="336">
        <v>1796</v>
      </c>
      <c r="F95" s="336">
        <v>17000</v>
      </c>
      <c r="G95" s="340"/>
      <c r="H95" s="340"/>
      <c r="I95" s="340"/>
      <c r="J95" s="340"/>
      <c r="K95" s="340"/>
      <c r="L95" s="340"/>
      <c r="M95" s="584">
        <f t="shared" si="9"/>
        <v>31620</v>
      </c>
      <c r="N95" s="584"/>
      <c r="O95" s="584"/>
    </row>
    <row r="96" spans="1:38" ht="15" x14ac:dyDescent="0.25">
      <c r="A96" s="441" t="s">
        <v>431</v>
      </c>
      <c r="B96" s="341" t="s">
        <v>435</v>
      </c>
      <c r="C96" s="345"/>
      <c r="D96" s="333"/>
      <c r="E96" s="333"/>
      <c r="F96" s="333"/>
      <c r="G96" s="339"/>
      <c r="H96" s="339"/>
      <c r="I96" s="339"/>
      <c r="J96" s="339"/>
      <c r="K96" s="339"/>
      <c r="L96" s="339"/>
      <c r="M96" s="584">
        <f t="shared" si="9"/>
        <v>0</v>
      </c>
      <c r="N96" s="584"/>
      <c r="O96" s="584"/>
    </row>
    <row r="97" spans="1:17" ht="15" x14ac:dyDescent="0.25">
      <c r="A97" s="439" t="s">
        <v>429</v>
      </c>
      <c r="B97" s="341"/>
      <c r="C97" s="333">
        <f>SUM(D97:L97)</f>
        <v>27938</v>
      </c>
      <c r="D97" s="333">
        <v>14474</v>
      </c>
      <c r="E97" s="333">
        <v>1965</v>
      </c>
      <c r="F97" s="333">
        <v>11499</v>
      </c>
      <c r="G97" s="339"/>
      <c r="H97" s="339"/>
      <c r="I97" s="339"/>
      <c r="J97" s="339"/>
      <c r="K97" s="339"/>
      <c r="L97" s="339"/>
      <c r="M97" s="584">
        <f t="shared" si="9"/>
        <v>27938</v>
      </c>
      <c r="N97" s="584"/>
      <c r="O97" s="584"/>
    </row>
    <row r="98" spans="1:17" ht="15" x14ac:dyDescent="0.25">
      <c r="A98" s="439" t="s">
        <v>604</v>
      </c>
      <c r="B98" s="341"/>
      <c r="C98" s="333">
        <f>SUM(D98:L98)</f>
        <v>27938</v>
      </c>
      <c r="D98" s="333">
        <v>14474</v>
      </c>
      <c r="E98" s="333">
        <v>1965</v>
      </c>
      <c r="F98" s="333">
        <v>11499</v>
      </c>
      <c r="G98" s="339"/>
      <c r="H98" s="339"/>
      <c r="I98" s="339"/>
      <c r="J98" s="339"/>
      <c r="K98" s="339"/>
      <c r="L98" s="339"/>
      <c r="M98" s="584">
        <f t="shared" si="9"/>
        <v>27938</v>
      </c>
      <c r="N98" s="584"/>
      <c r="O98" s="584"/>
    </row>
    <row r="99" spans="1:17" ht="15" x14ac:dyDescent="0.25">
      <c r="A99" s="439" t="s">
        <v>694</v>
      </c>
      <c r="B99" s="522"/>
      <c r="C99" s="336">
        <f>SUM(D99:L99)</f>
        <v>27938</v>
      </c>
      <c r="D99" s="336">
        <v>14474</v>
      </c>
      <c r="E99" s="336">
        <v>1965</v>
      </c>
      <c r="F99" s="336">
        <v>11499</v>
      </c>
      <c r="G99" s="340"/>
      <c r="H99" s="340"/>
      <c r="I99" s="340"/>
      <c r="J99" s="340"/>
      <c r="K99" s="340"/>
      <c r="L99" s="340"/>
      <c r="M99" s="584">
        <f t="shared" si="9"/>
        <v>27938</v>
      </c>
      <c r="N99" s="584"/>
      <c r="O99" s="584"/>
      <c r="Q99" s="584">
        <f>SUM(C88+C94+C98+C102+C106)</f>
        <v>144554</v>
      </c>
    </row>
    <row r="100" spans="1:17" ht="15" x14ac:dyDescent="0.25">
      <c r="A100" s="441" t="s">
        <v>432</v>
      </c>
      <c r="B100" s="341" t="s">
        <v>435</v>
      </c>
      <c r="C100" s="345"/>
      <c r="D100" s="333"/>
      <c r="E100" s="333"/>
      <c r="F100" s="333"/>
      <c r="G100" s="339"/>
      <c r="H100" s="339"/>
      <c r="I100" s="339"/>
      <c r="J100" s="339"/>
      <c r="K100" s="339"/>
      <c r="L100" s="339"/>
      <c r="M100" s="584">
        <f t="shared" si="9"/>
        <v>0</v>
      </c>
      <c r="N100" s="584"/>
      <c r="O100" s="584"/>
    </row>
    <row r="101" spans="1:17" ht="15" x14ac:dyDescent="0.25">
      <c r="A101" s="439" t="s">
        <v>429</v>
      </c>
      <c r="B101" s="341"/>
      <c r="C101" s="333">
        <f t="shared" si="15"/>
        <v>772</v>
      </c>
      <c r="D101" s="464"/>
      <c r="E101" s="333">
        <v>772</v>
      </c>
      <c r="F101" s="333"/>
      <c r="G101" s="339"/>
      <c r="H101" s="339"/>
      <c r="I101" s="339"/>
      <c r="J101" s="339"/>
      <c r="K101" s="339"/>
      <c r="L101" s="339"/>
      <c r="M101" s="584">
        <f t="shared" si="9"/>
        <v>772</v>
      </c>
      <c r="N101" s="584"/>
      <c r="O101" s="584"/>
    </row>
    <row r="102" spans="1:17" ht="15" x14ac:dyDescent="0.25">
      <c r="A102" s="439" t="s">
        <v>604</v>
      </c>
      <c r="B102" s="341"/>
      <c r="C102" s="333">
        <f t="shared" si="15"/>
        <v>772</v>
      </c>
      <c r="D102" s="464"/>
      <c r="E102" s="333">
        <v>772</v>
      </c>
      <c r="F102" s="333"/>
      <c r="G102" s="339"/>
      <c r="H102" s="339"/>
      <c r="I102" s="339"/>
      <c r="J102" s="339"/>
      <c r="K102" s="339"/>
      <c r="L102" s="339"/>
      <c r="M102" s="584">
        <f t="shared" si="9"/>
        <v>772</v>
      </c>
      <c r="N102" s="584"/>
      <c r="O102" s="584"/>
    </row>
    <row r="103" spans="1:17" ht="15" x14ac:dyDescent="0.25">
      <c r="A103" s="439" t="s">
        <v>694</v>
      </c>
      <c r="B103" s="522"/>
      <c r="C103" s="336">
        <f t="shared" si="15"/>
        <v>772</v>
      </c>
      <c r="D103" s="523"/>
      <c r="E103" s="336">
        <v>772</v>
      </c>
      <c r="F103" s="336"/>
      <c r="G103" s="340"/>
      <c r="H103" s="340"/>
      <c r="I103" s="340"/>
      <c r="J103" s="340"/>
      <c r="K103" s="340"/>
      <c r="L103" s="340"/>
      <c r="M103" s="584">
        <f t="shared" si="9"/>
        <v>772</v>
      </c>
      <c r="N103" s="584"/>
      <c r="O103" s="584"/>
    </row>
    <row r="104" spans="1:17" ht="15" x14ac:dyDescent="0.25">
      <c r="A104" s="441" t="s">
        <v>433</v>
      </c>
      <c r="B104" s="341" t="s">
        <v>328</v>
      </c>
      <c r="C104" s="345"/>
      <c r="D104" s="333"/>
      <c r="E104" s="333"/>
      <c r="F104" s="333"/>
      <c r="G104" s="339"/>
      <c r="H104" s="339"/>
      <c r="I104" s="339"/>
      <c r="J104" s="339"/>
      <c r="K104" s="339"/>
      <c r="L104" s="339"/>
      <c r="M104" s="584">
        <f t="shared" si="9"/>
        <v>0</v>
      </c>
      <c r="N104" s="584"/>
      <c r="O104" s="584"/>
    </row>
    <row r="105" spans="1:17" ht="15" x14ac:dyDescent="0.25">
      <c r="A105" s="439" t="s">
        <v>429</v>
      </c>
      <c r="B105" s="341"/>
      <c r="C105" s="333">
        <f t="shared" si="15"/>
        <v>22836</v>
      </c>
      <c r="D105" s="333">
        <v>9942</v>
      </c>
      <c r="E105" s="333">
        <v>1364</v>
      </c>
      <c r="F105" s="333">
        <v>11530</v>
      </c>
      <c r="G105" s="339"/>
      <c r="H105" s="339"/>
      <c r="I105" s="339"/>
      <c r="J105" s="339"/>
      <c r="K105" s="339"/>
      <c r="L105" s="339"/>
      <c r="M105" s="584">
        <f t="shared" si="9"/>
        <v>22836</v>
      </c>
      <c r="N105" s="584"/>
      <c r="O105" s="584"/>
    </row>
    <row r="106" spans="1:17" ht="15" x14ac:dyDescent="0.25">
      <c r="A106" s="439" t="s">
        <v>604</v>
      </c>
      <c r="B106" s="341"/>
      <c r="C106" s="333">
        <f t="shared" si="15"/>
        <v>22836</v>
      </c>
      <c r="D106" s="333">
        <v>9942</v>
      </c>
      <c r="E106" s="333">
        <v>1364</v>
      </c>
      <c r="F106" s="333">
        <v>11530</v>
      </c>
      <c r="G106" s="339"/>
      <c r="H106" s="339"/>
      <c r="I106" s="339"/>
      <c r="J106" s="339"/>
      <c r="K106" s="339"/>
      <c r="L106" s="339"/>
      <c r="M106" s="584">
        <f t="shared" si="9"/>
        <v>22836</v>
      </c>
      <c r="N106" s="584"/>
      <c r="O106" s="584"/>
    </row>
    <row r="107" spans="1:17" ht="15" x14ac:dyDescent="0.25">
      <c r="A107" s="439" t="s">
        <v>694</v>
      </c>
      <c r="B107" s="522"/>
      <c r="C107" s="336">
        <f t="shared" si="15"/>
        <v>22836</v>
      </c>
      <c r="D107" s="336">
        <v>9942</v>
      </c>
      <c r="E107" s="336">
        <v>1364</v>
      </c>
      <c r="F107" s="336">
        <v>11530</v>
      </c>
      <c r="G107" s="340"/>
      <c r="H107" s="340"/>
      <c r="I107" s="340"/>
      <c r="J107" s="340"/>
      <c r="K107" s="340"/>
      <c r="L107" s="340"/>
      <c r="M107" s="584">
        <f t="shared" si="9"/>
        <v>22836</v>
      </c>
      <c r="N107" s="584"/>
      <c r="O107" s="584"/>
    </row>
    <row r="108" spans="1:17" ht="15" x14ac:dyDescent="0.25">
      <c r="A108" s="441" t="s">
        <v>434</v>
      </c>
      <c r="B108" s="341" t="s">
        <v>435</v>
      </c>
      <c r="C108" s="333"/>
      <c r="D108" s="333"/>
      <c r="E108" s="333"/>
      <c r="F108" s="333"/>
      <c r="G108" s="339"/>
      <c r="H108" s="339"/>
      <c r="I108" s="339"/>
      <c r="J108" s="339"/>
      <c r="K108" s="339"/>
      <c r="L108" s="339"/>
      <c r="M108" s="584">
        <f t="shared" si="9"/>
        <v>0</v>
      </c>
      <c r="N108" s="584"/>
      <c r="O108" s="584"/>
    </row>
    <row r="109" spans="1:17" x14ac:dyDescent="0.2">
      <c r="A109" s="439" t="s">
        <v>429</v>
      </c>
      <c r="B109" s="342"/>
      <c r="C109" s="333">
        <f t="shared" si="15"/>
        <v>0</v>
      </c>
      <c r="D109" s="333"/>
      <c r="E109" s="333"/>
      <c r="F109" s="333"/>
      <c r="G109" s="339"/>
      <c r="H109" s="339"/>
      <c r="I109" s="339"/>
      <c r="J109" s="339"/>
      <c r="K109" s="339"/>
      <c r="L109" s="339"/>
      <c r="M109" s="584">
        <f t="shared" si="9"/>
        <v>0</v>
      </c>
      <c r="N109" s="584"/>
      <c r="O109" s="584"/>
    </row>
    <row r="110" spans="1:17" x14ac:dyDescent="0.2">
      <c r="A110" s="439" t="s">
        <v>604</v>
      </c>
      <c r="B110" s="342"/>
      <c r="C110" s="333">
        <v>0</v>
      </c>
      <c r="D110" s="333"/>
      <c r="E110" s="333"/>
      <c r="F110" s="333"/>
      <c r="G110" s="339"/>
      <c r="H110" s="339"/>
      <c r="I110" s="339"/>
      <c r="J110" s="339"/>
      <c r="K110" s="339"/>
      <c r="L110" s="339"/>
      <c r="M110" s="584">
        <f t="shared" si="9"/>
        <v>0</v>
      </c>
      <c r="N110" s="584"/>
      <c r="O110" s="584"/>
    </row>
    <row r="111" spans="1:17" x14ac:dyDescent="0.2">
      <c r="A111" s="439" t="s">
        <v>694</v>
      </c>
      <c r="B111" s="342"/>
      <c r="C111" s="333">
        <v>0</v>
      </c>
      <c r="D111" s="333"/>
      <c r="E111" s="333"/>
      <c r="F111" s="333"/>
      <c r="G111" s="339"/>
      <c r="H111" s="339"/>
      <c r="I111" s="339"/>
      <c r="J111" s="339"/>
      <c r="K111" s="339"/>
      <c r="L111" s="339"/>
      <c r="M111" s="584">
        <f t="shared" si="9"/>
        <v>0</v>
      </c>
      <c r="N111" s="584"/>
      <c r="O111" s="584"/>
    </row>
    <row r="112" spans="1:17" ht="15" x14ac:dyDescent="0.25">
      <c r="A112" s="343" t="s">
        <v>570</v>
      </c>
      <c r="B112" s="344" t="s">
        <v>328</v>
      </c>
      <c r="C112" s="345"/>
      <c r="D112" s="345"/>
      <c r="E112" s="345"/>
      <c r="F112" s="345"/>
      <c r="G112" s="346"/>
      <c r="H112" s="346"/>
      <c r="I112" s="346"/>
      <c r="J112" s="346"/>
      <c r="K112" s="346"/>
      <c r="L112" s="346"/>
      <c r="M112" s="584">
        <f t="shared" si="9"/>
        <v>0</v>
      </c>
      <c r="N112" s="584">
        <f t="shared" si="1"/>
        <v>0</v>
      </c>
      <c r="O112" s="584"/>
    </row>
    <row r="113" spans="1:38" x14ac:dyDescent="0.2">
      <c r="A113" s="439" t="s">
        <v>41</v>
      </c>
      <c r="B113" s="342"/>
      <c r="C113" s="333">
        <f>SUM(D113:L113)</f>
        <v>2214</v>
      </c>
      <c r="D113" s="333"/>
      <c r="E113" s="333"/>
      <c r="F113" s="333">
        <v>2214</v>
      </c>
      <c r="G113" s="339"/>
      <c r="H113" s="339"/>
      <c r="I113" s="339"/>
      <c r="J113" s="339"/>
      <c r="K113" s="339"/>
      <c r="L113" s="339"/>
      <c r="M113" s="584">
        <f t="shared" si="9"/>
        <v>2214</v>
      </c>
      <c r="N113" s="584">
        <f t="shared" si="1"/>
        <v>0</v>
      </c>
      <c r="O113" s="584"/>
    </row>
    <row r="114" spans="1:38" x14ac:dyDescent="0.2">
      <c r="A114" s="439" t="s">
        <v>580</v>
      </c>
      <c r="B114" s="342"/>
      <c r="C114" s="333">
        <f>SUM(D114:L114)</f>
        <v>2214</v>
      </c>
      <c r="D114" s="333"/>
      <c r="E114" s="333"/>
      <c r="F114" s="333">
        <v>2214</v>
      </c>
      <c r="G114" s="339"/>
      <c r="H114" s="339"/>
      <c r="I114" s="339"/>
      <c r="J114" s="339"/>
      <c r="K114" s="339"/>
      <c r="L114" s="339"/>
      <c r="M114" s="584">
        <f t="shared" si="9"/>
        <v>2214</v>
      </c>
      <c r="N114" s="584"/>
      <c r="O114" s="584"/>
    </row>
    <row r="115" spans="1:38" x14ac:dyDescent="0.2">
      <c r="A115" s="334" t="s">
        <v>663</v>
      </c>
      <c r="B115" s="342"/>
      <c r="C115" s="333">
        <f>SUM(D115:L115)</f>
        <v>2214</v>
      </c>
      <c r="D115" s="333"/>
      <c r="E115" s="333"/>
      <c r="F115" s="333">
        <v>2214</v>
      </c>
      <c r="G115" s="339"/>
      <c r="H115" s="339"/>
      <c r="I115" s="339"/>
      <c r="J115" s="339"/>
      <c r="K115" s="339"/>
      <c r="L115" s="339"/>
      <c r="M115" s="584">
        <f t="shared" si="9"/>
        <v>2214</v>
      </c>
      <c r="N115" s="584"/>
      <c r="O115" s="584"/>
    </row>
    <row r="116" spans="1:38" ht="45" x14ac:dyDescent="0.25">
      <c r="A116" s="343" t="s">
        <v>561</v>
      </c>
      <c r="B116" s="344" t="s">
        <v>328</v>
      </c>
      <c r="C116" s="345"/>
      <c r="D116" s="345"/>
      <c r="E116" s="345"/>
      <c r="F116" s="345"/>
      <c r="G116" s="346"/>
      <c r="H116" s="346"/>
      <c r="I116" s="346"/>
      <c r="J116" s="346"/>
      <c r="K116" s="346"/>
      <c r="L116" s="346"/>
      <c r="M116" s="584">
        <f t="shared" si="9"/>
        <v>0</v>
      </c>
      <c r="N116" s="584">
        <f t="shared" si="1"/>
        <v>0</v>
      </c>
      <c r="O116" s="584"/>
    </row>
    <row r="117" spans="1:38" x14ac:dyDescent="0.2">
      <c r="A117" s="439" t="s">
        <v>41</v>
      </c>
      <c r="B117" s="342"/>
      <c r="C117" s="333">
        <f>SUM(D117:L117)</f>
        <v>4751</v>
      </c>
      <c r="D117" s="333"/>
      <c r="E117" s="333"/>
      <c r="F117" s="333">
        <v>4751</v>
      </c>
      <c r="G117" s="339"/>
      <c r="H117" s="339"/>
      <c r="I117" s="339"/>
      <c r="J117" s="339"/>
      <c r="K117" s="339"/>
      <c r="L117" s="339"/>
      <c r="M117" s="584">
        <f t="shared" si="9"/>
        <v>4751</v>
      </c>
      <c r="N117" s="584">
        <f t="shared" si="1"/>
        <v>0</v>
      </c>
      <c r="O117" s="584"/>
    </row>
    <row r="118" spans="1:38" x14ac:dyDescent="0.2">
      <c r="A118" s="439" t="s">
        <v>580</v>
      </c>
      <c r="B118" s="342"/>
      <c r="C118" s="333">
        <f>SUM(D118:L118)</f>
        <v>4751</v>
      </c>
      <c r="D118" s="333"/>
      <c r="E118" s="333"/>
      <c r="F118" s="333">
        <v>4751</v>
      </c>
      <c r="G118" s="339"/>
      <c r="H118" s="339"/>
      <c r="I118" s="339"/>
      <c r="J118" s="339"/>
      <c r="K118" s="339"/>
      <c r="L118" s="339"/>
      <c r="M118" s="584">
        <f t="shared" si="9"/>
        <v>4751</v>
      </c>
      <c r="N118" s="584"/>
      <c r="O118" s="584"/>
    </row>
    <row r="119" spans="1:38" x14ac:dyDescent="0.2">
      <c r="A119" s="334" t="s">
        <v>663</v>
      </c>
      <c r="B119" s="335"/>
      <c r="C119" s="336">
        <f>SUM(D119:L119)</f>
        <v>4751</v>
      </c>
      <c r="D119" s="336"/>
      <c r="E119" s="336"/>
      <c r="F119" s="336">
        <v>4751</v>
      </c>
      <c r="G119" s="340"/>
      <c r="H119" s="340"/>
      <c r="I119" s="340"/>
      <c r="J119" s="340"/>
      <c r="K119" s="340"/>
      <c r="L119" s="340"/>
      <c r="M119" s="584">
        <f t="shared" si="9"/>
        <v>4751</v>
      </c>
      <c r="N119" s="584"/>
      <c r="O119" s="584"/>
    </row>
    <row r="120" spans="1:38" ht="30" x14ac:dyDescent="0.25">
      <c r="A120" s="337" t="s">
        <v>562</v>
      </c>
      <c r="B120" s="341" t="s">
        <v>328</v>
      </c>
      <c r="C120" s="333"/>
      <c r="D120" s="333"/>
      <c r="E120" s="333"/>
      <c r="F120" s="333"/>
      <c r="G120" s="339"/>
      <c r="H120" s="339"/>
      <c r="I120" s="339"/>
      <c r="J120" s="339"/>
      <c r="K120" s="339"/>
      <c r="L120" s="339"/>
      <c r="M120" s="584">
        <f t="shared" si="9"/>
        <v>0</v>
      </c>
      <c r="N120" s="584">
        <f t="shared" si="1"/>
        <v>0</v>
      </c>
      <c r="O120" s="584"/>
    </row>
    <row r="121" spans="1:38" x14ac:dyDescent="0.2">
      <c r="A121" s="439" t="s">
        <v>41</v>
      </c>
      <c r="B121" s="342"/>
      <c r="C121" s="489">
        <f>SUM(D121:L121)</f>
        <v>27360</v>
      </c>
      <c r="D121" s="574"/>
      <c r="E121" s="574"/>
      <c r="F121" s="574">
        <v>27360</v>
      </c>
      <c r="G121" s="575"/>
      <c r="H121" s="575"/>
      <c r="I121" s="339"/>
      <c r="J121" s="339"/>
      <c r="K121" s="490"/>
      <c r="L121" s="339"/>
      <c r="M121" s="584">
        <f t="shared" si="9"/>
        <v>27360</v>
      </c>
      <c r="N121" s="584">
        <f t="shared" si="1"/>
        <v>0</v>
      </c>
      <c r="O121" s="584"/>
    </row>
    <row r="122" spans="1:38" x14ac:dyDescent="0.2">
      <c r="A122" s="439" t="s">
        <v>580</v>
      </c>
      <c r="B122" s="342"/>
      <c r="C122" s="489">
        <f>SUM(D122:L122)</f>
        <v>27360</v>
      </c>
      <c r="D122" s="574"/>
      <c r="E122" s="574"/>
      <c r="F122" s="574">
        <v>27360</v>
      </c>
      <c r="G122" s="575"/>
      <c r="H122" s="575"/>
      <c r="I122" s="339"/>
      <c r="J122" s="339"/>
      <c r="K122" s="490"/>
      <c r="L122" s="339"/>
      <c r="M122" s="584">
        <f t="shared" si="9"/>
        <v>27360</v>
      </c>
      <c r="N122" s="584"/>
      <c r="O122" s="584"/>
    </row>
    <row r="123" spans="1:38" x14ac:dyDescent="0.2">
      <c r="A123" s="334" t="s">
        <v>663</v>
      </c>
      <c r="B123" s="335"/>
      <c r="C123" s="336">
        <f>SUM(D123:L123)</f>
        <v>27360</v>
      </c>
      <c r="D123" s="336"/>
      <c r="E123" s="336"/>
      <c r="F123" s="336">
        <v>27360</v>
      </c>
      <c r="G123" s="340"/>
      <c r="H123" s="340"/>
      <c r="I123" s="340"/>
      <c r="J123" s="340"/>
      <c r="K123" s="340"/>
      <c r="L123" s="340"/>
      <c r="M123" s="584">
        <f t="shared" si="9"/>
        <v>27360</v>
      </c>
      <c r="N123" s="584"/>
      <c r="O123" s="584"/>
    </row>
    <row r="124" spans="1:38" ht="30" x14ac:dyDescent="0.25">
      <c r="A124" s="337" t="s">
        <v>563</v>
      </c>
      <c r="B124" s="341" t="s">
        <v>328</v>
      </c>
      <c r="C124" s="333"/>
      <c r="D124" s="333"/>
      <c r="E124" s="339"/>
      <c r="F124" s="339"/>
      <c r="G124" s="339"/>
      <c r="H124" s="339"/>
      <c r="I124" s="339"/>
      <c r="J124" s="339"/>
      <c r="K124" s="339"/>
      <c r="L124" s="339"/>
      <c r="M124" s="584">
        <f t="shared" si="9"/>
        <v>0</v>
      </c>
      <c r="N124" s="584">
        <f t="shared" si="1"/>
        <v>0</v>
      </c>
      <c r="O124" s="584"/>
    </row>
    <row r="125" spans="1:38" s="377" customFormat="1" x14ac:dyDescent="0.2">
      <c r="A125" s="439" t="s">
        <v>41</v>
      </c>
      <c r="B125" s="342"/>
      <c r="C125" s="333">
        <f>SUM(D125:L125)</f>
        <v>52360</v>
      </c>
      <c r="D125" s="333">
        <v>13279</v>
      </c>
      <c r="E125" s="333">
        <v>1757</v>
      </c>
      <c r="F125" s="333">
        <v>37324</v>
      </c>
      <c r="G125" s="333">
        <f t="shared" ref="G125:L125" si="16">SUM(G130,G137,G143)</f>
        <v>0</v>
      </c>
      <c r="H125" s="333">
        <f t="shared" si="16"/>
        <v>0</v>
      </c>
      <c r="I125" s="333">
        <f t="shared" si="16"/>
        <v>0</v>
      </c>
      <c r="J125" s="333">
        <f t="shared" si="16"/>
        <v>0</v>
      </c>
      <c r="K125" s="333">
        <f t="shared" si="16"/>
        <v>0</v>
      </c>
      <c r="L125" s="333">
        <f t="shared" si="16"/>
        <v>0</v>
      </c>
      <c r="M125" s="584">
        <f t="shared" si="9"/>
        <v>52360</v>
      </c>
      <c r="N125" s="584">
        <f t="shared" si="1"/>
        <v>0</v>
      </c>
      <c r="O125" s="584"/>
      <c r="P125" s="368"/>
      <c r="Q125" s="368"/>
      <c r="R125" s="368"/>
      <c r="S125" s="368"/>
      <c r="T125" s="368"/>
      <c r="U125" s="368"/>
      <c r="V125" s="368"/>
      <c r="W125" s="368"/>
      <c r="X125" s="368"/>
      <c r="Y125" s="368"/>
      <c r="Z125" s="368"/>
      <c r="AA125" s="368"/>
      <c r="AB125" s="368"/>
      <c r="AC125" s="368"/>
      <c r="AD125" s="368"/>
      <c r="AE125" s="368"/>
      <c r="AF125" s="368"/>
      <c r="AG125" s="368"/>
      <c r="AH125" s="368"/>
      <c r="AI125" s="368"/>
      <c r="AJ125" s="368"/>
      <c r="AK125" s="368"/>
      <c r="AL125" s="368"/>
    </row>
    <row r="126" spans="1:38" x14ac:dyDescent="0.2">
      <c r="A126" s="439" t="s">
        <v>580</v>
      </c>
      <c r="B126" s="342"/>
      <c r="C126" s="333">
        <f>SUM(D126:L126)</f>
        <v>52360</v>
      </c>
      <c r="D126" s="333">
        <v>13279</v>
      </c>
      <c r="E126" s="333">
        <v>1757</v>
      </c>
      <c r="F126" s="333">
        <v>37324</v>
      </c>
      <c r="G126" s="333"/>
      <c r="H126" s="333"/>
      <c r="I126" s="333"/>
      <c r="J126" s="333"/>
      <c r="K126" s="333"/>
      <c r="L126" s="333"/>
      <c r="M126" s="584">
        <f t="shared" si="9"/>
        <v>52360</v>
      </c>
      <c r="N126" s="584"/>
      <c r="O126" s="584"/>
    </row>
    <row r="127" spans="1:38" x14ac:dyDescent="0.2">
      <c r="A127" s="439" t="s">
        <v>628</v>
      </c>
      <c r="B127" s="342"/>
      <c r="C127" s="333">
        <f>SUM(C134+C140+C147)</f>
        <v>4685</v>
      </c>
      <c r="D127" s="333">
        <f t="shared" ref="D127:L127" si="17">SUM(D134+D140+D147)</f>
        <v>0</v>
      </c>
      <c r="E127" s="333">
        <f t="shared" si="17"/>
        <v>0</v>
      </c>
      <c r="F127" s="333">
        <f t="shared" si="17"/>
        <v>0</v>
      </c>
      <c r="G127" s="333">
        <f t="shared" si="17"/>
        <v>0</v>
      </c>
      <c r="H127" s="333">
        <f t="shared" si="17"/>
        <v>0</v>
      </c>
      <c r="I127" s="333">
        <f t="shared" si="17"/>
        <v>261</v>
      </c>
      <c r="J127" s="333">
        <f t="shared" si="17"/>
        <v>4424</v>
      </c>
      <c r="K127" s="333">
        <f t="shared" si="17"/>
        <v>0</v>
      </c>
      <c r="L127" s="333">
        <f t="shared" si="17"/>
        <v>0</v>
      </c>
      <c r="M127" s="584">
        <f t="shared" si="9"/>
        <v>4685</v>
      </c>
      <c r="N127" s="584"/>
      <c r="O127" s="584"/>
    </row>
    <row r="128" spans="1:38" x14ac:dyDescent="0.2">
      <c r="A128" s="334" t="s">
        <v>663</v>
      </c>
      <c r="B128" s="342"/>
      <c r="C128" s="333">
        <f>SUM(C126:C127)</f>
        <v>57045</v>
      </c>
      <c r="D128" s="333">
        <f t="shared" ref="D128:L128" si="18">SUM(D126:D127)</f>
        <v>13279</v>
      </c>
      <c r="E128" s="333">
        <f t="shared" si="18"/>
        <v>1757</v>
      </c>
      <c r="F128" s="333">
        <f t="shared" si="18"/>
        <v>37324</v>
      </c>
      <c r="G128" s="333">
        <f t="shared" si="18"/>
        <v>0</v>
      </c>
      <c r="H128" s="333">
        <f t="shared" si="18"/>
        <v>0</v>
      </c>
      <c r="I128" s="333">
        <f t="shared" si="18"/>
        <v>261</v>
      </c>
      <c r="J128" s="333">
        <f t="shared" si="18"/>
        <v>4424</v>
      </c>
      <c r="K128" s="333">
        <f t="shared" si="18"/>
        <v>0</v>
      </c>
      <c r="L128" s="333">
        <f t="shared" si="18"/>
        <v>0</v>
      </c>
      <c r="M128" s="584">
        <f t="shared" si="9"/>
        <v>57045</v>
      </c>
      <c r="N128" s="584"/>
      <c r="O128" s="584"/>
    </row>
    <row r="129" spans="1:15" x14ac:dyDescent="0.2">
      <c r="A129" s="524" t="s">
        <v>436</v>
      </c>
      <c r="B129" s="440"/>
      <c r="C129" s="345"/>
      <c r="D129" s="345"/>
      <c r="E129" s="345"/>
      <c r="F129" s="345"/>
      <c r="G129" s="346"/>
      <c r="H129" s="346"/>
      <c r="I129" s="346"/>
      <c r="J129" s="346"/>
      <c r="K129" s="346"/>
      <c r="L129" s="346"/>
      <c r="M129" s="584">
        <f t="shared" si="9"/>
        <v>0</v>
      </c>
      <c r="N129" s="490"/>
      <c r="O129" s="584"/>
    </row>
    <row r="130" spans="1:15" x14ac:dyDescent="0.2">
      <c r="A130" s="439" t="s">
        <v>427</v>
      </c>
      <c r="B130" s="342"/>
      <c r="C130" s="333">
        <f>SUM(D130:L130)</f>
        <v>24672</v>
      </c>
      <c r="D130" s="333">
        <v>4480</v>
      </c>
      <c r="E130" s="333">
        <v>590</v>
      </c>
      <c r="F130" s="333">
        <v>19602</v>
      </c>
      <c r="G130" s="339"/>
      <c r="H130" s="339"/>
      <c r="I130" s="339"/>
      <c r="J130" s="339"/>
      <c r="K130" s="339"/>
      <c r="L130" s="339"/>
      <c r="M130" s="584">
        <f t="shared" si="9"/>
        <v>24672</v>
      </c>
      <c r="N130" s="490"/>
      <c r="O130" s="584"/>
    </row>
    <row r="131" spans="1:15" x14ac:dyDescent="0.2">
      <c r="A131" s="439" t="s">
        <v>695</v>
      </c>
      <c r="B131" s="342"/>
      <c r="C131" s="333">
        <f>SUM(D131:L131)</f>
        <v>24672</v>
      </c>
      <c r="D131" s="333">
        <v>4480</v>
      </c>
      <c r="E131" s="333">
        <v>590</v>
      </c>
      <c r="F131" s="333">
        <v>19602</v>
      </c>
      <c r="G131" s="339"/>
      <c r="H131" s="339"/>
      <c r="I131" s="339"/>
      <c r="J131" s="339"/>
      <c r="K131" s="339"/>
      <c r="L131" s="339"/>
      <c r="M131" s="584">
        <f t="shared" si="9"/>
        <v>24672</v>
      </c>
      <c r="N131" s="490"/>
      <c r="O131" s="584"/>
    </row>
    <row r="132" spans="1:15" x14ac:dyDescent="0.2">
      <c r="A132" s="439" t="s">
        <v>748</v>
      </c>
      <c r="B132" s="342"/>
      <c r="C132" s="333">
        <f>SUM(D132:L132)</f>
        <v>261</v>
      </c>
      <c r="D132" s="333"/>
      <c r="E132" s="333"/>
      <c r="F132" s="333"/>
      <c r="G132" s="339"/>
      <c r="H132" s="339"/>
      <c r="I132" s="339">
        <v>261</v>
      </c>
      <c r="J132" s="339"/>
      <c r="K132" s="339"/>
      <c r="L132" s="339"/>
      <c r="M132" s="584">
        <f t="shared" si="9"/>
        <v>261</v>
      </c>
      <c r="N132" s="490"/>
      <c r="O132" s="584"/>
    </row>
    <row r="133" spans="1:15" x14ac:dyDescent="0.2">
      <c r="A133" s="439" t="s">
        <v>750</v>
      </c>
      <c r="B133" s="342"/>
      <c r="C133" s="333">
        <f>SUM(D133:L133)</f>
        <v>1335</v>
      </c>
      <c r="D133" s="333"/>
      <c r="E133" s="333"/>
      <c r="F133" s="333"/>
      <c r="G133" s="339"/>
      <c r="H133" s="339"/>
      <c r="I133" s="339"/>
      <c r="J133" s="339">
        <v>1335</v>
      </c>
      <c r="K133" s="339"/>
      <c r="L133" s="339"/>
      <c r="M133" s="584">
        <f t="shared" si="9"/>
        <v>1335</v>
      </c>
      <c r="N133" s="490"/>
      <c r="O133" s="584"/>
    </row>
    <row r="134" spans="1:15" x14ac:dyDescent="0.2">
      <c r="A134" s="439" t="s">
        <v>808</v>
      </c>
      <c r="B134" s="342"/>
      <c r="C134" s="333">
        <f>SUM(C132:C133)</f>
        <v>1596</v>
      </c>
      <c r="D134" s="333">
        <f t="shared" ref="D134:L134" si="19">SUM(D132:D133)</f>
        <v>0</v>
      </c>
      <c r="E134" s="333">
        <f t="shared" si="19"/>
        <v>0</v>
      </c>
      <c r="F134" s="333">
        <f t="shared" si="19"/>
        <v>0</v>
      </c>
      <c r="G134" s="333">
        <f t="shared" si="19"/>
        <v>0</v>
      </c>
      <c r="H134" s="333">
        <f t="shared" si="19"/>
        <v>0</v>
      </c>
      <c r="I134" s="333">
        <f t="shared" si="19"/>
        <v>261</v>
      </c>
      <c r="J134" s="333">
        <f t="shared" si="19"/>
        <v>1335</v>
      </c>
      <c r="K134" s="333">
        <f t="shared" si="19"/>
        <v>0</v>
      </c>
      <c r="L134" s="333">
        <f t="shared" si="19"/>
        <v>0</v>
      </c>
      <c r="M134" s="584">
        <f t="shared" si="9"/>
        <v>1596</v>
      </c>
      <c r="N134" s="490"/>
      <c r="O134" s="584"/>
    </row>
    <row r="135" spans="1:15" x14ac:dyDescent="0.2">
      <c r="A135" s="439" t="s">
        <v>696</v>
      </c>
      <c r="B135" s="342"/>
      <c r="C135" s="336">
        <f>SUM(C131+C134)</f>
        <v>26268</v>
      </c>
      <c r="D135" s="336">
        <f t="shared" ref="D135:L135" si="20">SUM(D131+D134)</f>
        <v>4480</v>
      </c>
      <c r="E135" s="336">
        <f t="shared" si="20"/>
        <v>590</v>
      </c>
      <c r="F135" s="336">
        <f t="shared" si="20"/>
        <v>19602</v>
      </c>
      <c r="G135" s="336">
        <f t="shared" si="20"/>
        <v>0</v>
      </c>
      <c r="H135" s="336">
        <f t="shared" si="20"/>
        <v>0</v>
      </c>
      <c r="I135" s="336">
        <f t="shared" si="20"/>
        <v>261</v>
      </c>
      <c r="J135" s="336">
        <f t="shared" si="20"/>
        <v>1335</v>
      </c>
      <c r="K135" s="336">
        <f t="shared" si="20"/>
        <v>0</v>
      </c>
      <c r="L135" s="336">
        <f t="shared" si="20"/>
        <v>0</v>
      </c>
      <c r="M135" s="584">
        <f t="shared" si="9"/>
        <v>26268</v>
      </c>
      <c r="N135" s="490"/>
      <c r="O135" s="584"/>
    </row>
    <row r="136" spans="1:15" x14ac:dyDescent="0.2">
      <c r="A136" s="441" t="s">
        <v>437</v>
      </c>
      <c r="B136" s="440"/>
      <c r="C136" s="333"/>
      <c r="D136" s="333"/>
      <c r="E136" s="333"/>
      <c r="F136" s="333"/>
      <c r="G136" s="339"/>
      <c r="H136" s="339"/>
      <c r="I136" s="339"/>
      <c r="J136" s="339"/>
      <c r="K136" s="339"/>
      <c r="L136" s="339"/>
      <c r="M136" s="584">
        <f t="shared" si="9"/>
        <v>0</v>
      </c>
      <c r="N136" s="490"/>
      <c r="O136" s="584"/>
    </row>
    <row r="137" spans="1:15" x14ac:dyDescent="0.2">
      <c r="A137" s="439" t="s">
        <v>28</v>
      </c>
      <c r="B137" s="342"/>
      <c r="C137" s="333">
        <f t="shared" ref="C137:C146" si="21">SUM(D137:L137)</f>
        <v>14717</v>
      </c>
      <c r="D137" s="333">
        <v>4319</v>
      </c>
      <c r="E137" s="333">
        <v>577</v>
      </c>
      <c r="F137" s="333">
        <v>9821</v>
      </c>
      <c r="G137" s="339"/>
      <c r="H137" s="339"/>
      <c r="I137" s="339"/>
      <c r="J137" s="339"/>
      <c r="K137" s="339"/>
      <c r="L137" s="339"/>
      <c r="M137" s="584">
        <f t="shared" si="9"/>
        <v>14717</v>
      </c>
      <c r="N137" s="490"/>
      <c r="O137" s="584"/>
    </row>
    <row r="138" spans="1:15" x14ac:dyDescent="0.2">
      <c r="A138" s="439" t="s">
        <v>695</v>
      </c>
      <c r="B138" s="342"/>
      <c r="C138" s="333">
        <f t="shared" si="21"/>
        <v>14717</v>
      </c>
      <c r="D138" s="333">
        <v>4319</v>
      </c>
      <c r="E138" s="333">
        <v>577</v>
      </c>
      <c r="F138" s="333">
        <v>9821</v>
      </c>
      <c r="G138" s="339"/>
      <c r="H138" s="339"/>
      <c r="I138" s="339"/>
      <c r="J138" s="339"/>
      <c r="K138" s="339"/>
      <c r="L138" s="339"/>
      <c r="M138" s="584">
        <f t="shared" si="9"/>
        <v>14717</v>
      </c>
      <c r="N138" s="490"/>
      <c r="O138" s="584"/>
    </row>
    <row r="139" spans="1:15" x14ac:dyDescent="0.2">
      <c r="A139" s="439" t="s">
        <v>753</v>
      </c>
      <c r="B139" s="342"/>
      <c r="C139" s="333">
        <f>SUM(D139:L139)</f>
        <v>0</v>
      </c>
      <c r="D139" s="333"/>
      <c r="E139" s="333"/>
      <c r="F139" s="333">
        <v>-415</v>
      </c>
      <c r="G139" s="339"/>
      <c r="H139" s="339"/>
      <c r="I139" s="339">
        <v>415</v>
      </c>
      <c r="J139" s="339"/>
      <c r="K139" s="339"/>
      <c r="L139" s="339"/>
      <c r="M139" s="584">
        <f t="shared" si="9"/>
        <v>0</v>
      </c>
      <c r="N139" s="490"/>
      <c r="O139" s="584"/>
    </row>
    <row r="140" spans="1:15" x14ac:dyDescent="0.2">
      <c r="A140" s="439" t="s">
        <v>794</v>
      </c>
      <c r="B140" s="342"/>
      <c r="C140" s="333">
        <f>SUM(C139)</f>
        <v>0</v>
      </c>
      <c r="D140" s="333"/>
      <c r="E140" s="333"/>
      <c r="F140" s="333"/>
      <c r="G140" s="339"/>
      <c r="H140" s="339"/>
      <c r="I140" s="339"/>
      <c r="J140" s="339"/>
      <c r="K140" s="339"/>
      <c r="L140" s="339"/>
      <c r="M140" s="584">
        <f t="shared" si="9"/>
        <v>0</v>
      </c>
      <c r="N140" s="490"/>
      <c r="O140" s="584"/>
    </row>
    <row r="141" spans="1:15" x14ac:dyDescent="0.2">
      <c r="A141" s="439" t="s">
        <v>696</v>
      </c>
      <c r="B141" s="335"/>
      <c r="C141" s="336">
        <f t="shared" si="21"/>
        <v>14717</v>
      </c>
      <c r="D141" s="336">
        <v>4319</v>
      </c>
      <c r="E141" s="336">
        <v>577</v>
      </c>
      <c r="F141" s="336">
        <v>9821</v>
      </c>
      <c r="G141" s="340"/>
      <c r="H141" s="340"/>
      <c r="I141" s="340"/>
      <c r="J141" s="340"/>
      <c r="K141" s="340"/>
      <c r="L141" s="340"/>
      <c r="M141" s="584">
        <f t="shared" si="9"/>
        <v>14717</v>
      </c>
      <c r="N141" s="490"/>
      <c r="O141" s="584"/>
    </row>
    <row r="142" spans="1:15" x14ac:dyDescent="0.2">
      <c r="A142" s="441" t="s">
        <v>438</v>
      </c>
      <c r="B142" s="342"/>
      <c r="C142" s="333"/>
      <c r="D142" s="333"/>
      <c r="E142" s="333"/>
      <c r="F142" s="333"/>
      <c r="G142" s="339"/>
      <c r="H142" s="339"/>
      <c r="I142" s="339"/>
      <c r="J142" s="339"/>
      <c r="K142" s="339"/>
      <c r="L142" s="339"/>
      <c r="M142" s="584">
        <f t="shared" si="9"/>
        <v>0</v>
      </c>
      <c r="N142" s="490"/>
      <c r="O142" s="584"/>
    </row>
    <row r="143" spans="1:15" x14ac:dyDescent="0.2">
      <c r="A143" s="439" t="s">
        <v>28</v>
      </c>
      <c r="B143" s="342"/>
      <c r="C143" s="333">
        <f t="shared" si="21"/>
        <v>12971</v>
      </c>
      <c r="D143" s="333">
        <v>4480</v>
      </c>
      <c r="E143" s="333">
        <v>590</v>
      </c>
      <c r="F143" s="333">
        <v>7901</v>
      </c>
      <c r="G143" s="339"/>
      <c r="H143" s="339"/>
      <c r="I143" s="339"/>
      <c r="J143" s="339"/>
      <c r="K143" s="339"/>
      <c r="L143" s="339"/>
      <c r="M143" s="584">
        <f t="shared" si="9"/>
        <v>12971</v>
      </c>
      <c r="N143" s="490"/>
      <c r="O143" s="584"/>
    </row>
    <row r="144" spans="1:15" x14ac:dyDescent="0.2">
      <c r="A144" s="439" t="s">
        <v>695</v>
      </c>
      <c r="B144" s="342"/>
      <c r="C144" s="333">
        <f t="shared" si="21"/>
        <v>12971</v>
      </c>
      <c r="D144" s="333">
        <v>4480</v>
      </c>
      <c r="E144" s="333">
        <v>590</v>
      </c>
      <c r="F144" s="333">
        <v>7901</v>
      </c>
      <c r="G144" s="339"/>
      <c r="H144" s="339"/>
      <c r="I144" s="339"/>
      <c r="J144" s="339"/>
      <c r="K144" s="339"/>
      <c r="L144" s="339"/>
      <c r="M144" s="584">
        <f t="shared" si="9"/>
        <v>12971</v>
      </c>
      <c r="N144" s="490"/>
      <c r="O144" s="584"/>
    </row>
    <row r="145" spans="1:38" x14ac:dyDescent="0.2">
      <c r="A145" s="439" t="s">
        <v>793</v>
      </c>
      <c r="B145" s="342"/>
      <c r="C145" s="333">
        <f t="shared" si="21"/>
        <v>2667</v>
      </c>
      <c r="D145" s="333"/>
      <c r="E145" s="333"/>
      <c r="F145" s="333"/>
      <c r="G145" s="339"/>
      <c r="H145" s="339"/>
      <c r="I145" s="339"/>
      <c r="J145" s="339">
        <v>2667</v>
      </c>
      <c r="K145" s="339"/>
      <c r="L145" s="339"/>
      <c r="M145" s="584">
        <f t="shared" ref="M145:M179" si="22">SUM(D145:L145)</f>
        <v>2667</v>
      </c>
      <c r="N145" s="490"/>
      <c r="O145" s="584"/>
    </row>
    <row r="146" spans="1:38" x14ac:dyDescent="0.2">
      <c r="A146" s="439" t="s">
        <v>797</v>
      </c>
      <c r="B146" s="342"/>
      <c r="C146" s="333">
        <f t="shared" si="21"/>
        <v>422</v>
      </c>
      <c r="D146" s="333"/>
      <c r="E146" s="333"/>
      <c r="F146" s="333"/>
      <c r="G146" s="339"/>
      <c r="H146" s="339"/>
      <c r="I146" s="339"/>
      <c r="J146" s="339">
        <v>422</v>
      </c>
      <c r="K146" s="339"/>
      <c r="L146" s="339"/>
      <c r="M146" s="584">
        <f t="shared" si="22"/>
        <v>422</v>
      </c>
      <c r="N146" s="490"/>
      <c r="O146" s="584"/>
    </row>
    <row r="147" spans="1:38" x14ac:dyDescent="0.2">
      <c r="A147" s="439" t="s">
        <v>794</v>
      </c>
      <c r="B147" s="342"/>
      <c r="C147" s="333">
        <f>SUM(C145:C146)</f>
        <v>3089</v>
      </c>
      <c r="D147" s="333">
        <f t="shared" ref="D147:L147" si="23">SUM(D145:D146)</f>
        <v>0</v>
      </c>
      <c r="E147" s="333">
        <f t="shared" si="23"/>
        <v>0</v>
      </c>
      <c r="F147" s="333">
        <f t="shared" si="23"/>
        <v>0</v>
      </c>
      <c r="G147" s="333">
        <f t="shared" si="23"/>
        <v>0</v>
      </c>
      <c r="H147" s="333">
        <f t="shared" si="23"/>
        <v>0</v>
      </c>
      <c r="I147" s="333">
        <f t="shared" si="23"/>
        <v>0</v>
      </c>
      <c r="J147" s="333">
        <f t="shared" si="23"/>
        <v>3089</v>
      </c>
      <c r="K147" s="333">
        <f t="shared" si="23"/>
        <v>0</v>
      </c>
      <c r="L147" s="333">
        <f t="shared" si="23"/>
        <v>0</v>
      </c>
      <c r="M147" s="584">
        <f t="shared" si="22"/>
        <v>3089</v>
      </c>
      <c r="N147" s="490"/>
      <c r="O147" s="584"/>
    </row>
    <row r="148" spans="1:38" x14ac:dyDescent="0.2">
      <c r="A148" s="334" t="s">
        <v>696</v>
      </c>
      <c r="B148" s="335"/>
      <c r="C148" s="333">
        <f>SUM(C144+C147)</f>
        <v>16060</v>
      </c>
      <c r="D148" s="333">
        <f t="shared" ref="D148:L148" si="24">SUM(D144+D147)</f>
        <v>4480</v>
      </c>
      <c r="E148" s="333">
        <f t="shared" si="24"/>
        <v>590</v>
      </c>
      <c r="F148" s="333">
        <f t="shared" si="24"/>
        <v>7901</v>
      </c>
      <c r="G148" s="333">
        <f t="shared" si="24"/>
        <v>0</v>
      </c>
      <c r="H148" s="333">
        <f t="shared" si="24"/>
        <v>0</v>
      </c>
      <c r="I148" s="333">
        <f t="shared" si="24"/>
        <v>0</v>
      </c>
      <c r="J148" s="333">
        <f t="shared" si="24"/>
        <v>3089</v>
      </c>
      <c r="K148" s="333">
        <f t="shared" si="24"/>
        <v>0</v>
      </c>
      <c r="L148" s="333">
        <f t="shared" si="24"/>
        <v>0</v>
      </c>
      <c r="M148" s="584">
        <f t="shared" si="22"/>
        <v>16060</v>
      </c>
      <c r="N148" s="490"/>
      <c r="O148" s="584"/>
    </row>
    <row r="149" spans="1:38" ht="30" x14ac:dyDescent="0.25">
      <c r="A149" s="337" t="s">
        <v>571</v>
      </c>
      <c r="B149" s="341" t="s">
        <v>328</v>
      </c>
      <c r="C149" s="345"/>
      <c r="D149" s="345"/>
      <c r="E149" s="345"/>
      <c r="F149" s="345"/>
      <c r="G149" s="346"/>
      <c r="H149" s="346"/>
      <c r="I149" s="346"/>
      <c r="J149" s="346"/>
      <c r="K149" s="346"/>
      <c r="L149" s="346"/>
      <c r="M149" s="584">
        <f t="shared" si="22"/>
        <v>0</v>
      </c>
      <c r="N149" s="490"/>
      <c r="O149" s="584"/>
    </row>
    <row r="150" spans="1:38" x14ac:dyDescent="0.2">
      <c r="A150" s="439" t="s">
        <v>41</v>
      </c>
      <c r="B150" s="342"/>
      <c r="C150" s="333">
        <f>SUM(D150:L150)</f>
        <v>5619</v>
      </c>
      <c r="D150" s="333">
        <v>4944</v>
      </c>
      <c r="E150" s="333">
        <v>675</v>
      </c>
      <c r="F150" s="333"/>
      <c r="G150" s="339"/>
      <c r="H150" s="339"/>
      <c r="I150" s="339"/>
      <c r="J150" s="339"/>
      <c r="K150" s="339"/>
      <c r="L150" s="339"/>
      <c r="M150" s="584">
        <f t="shared" si="22"/>
        <v>5619</v>
      </c>
      <c r="N150" s="490"/>
      <c r="O150" s="584"/>
    </row>
    <row r="151" spans="1:38" x14ac:dyDescent="0.2">
      <c r="A151" s="439" t="s">
        <v>580</v>
      </c>
      <c r="B151" s="342"/>
      <c r="C151" s="333">
        <f>SUM(D151:L151)</f>
        <v>5619</v>
      </c>
      <c r="D151" s="333">
        <v>4944</v>
      </c>
      <c r="E151" s="333">
        <v>675</v>
      </c>
      <c r="F151" s="333"/>
      <c r="G151" s="339"/>
      <c r="H151" s="339"/>
      <c r="I151" s="339"/>
      <c r="J151" s="339"/>
      <c r="K151" s="339"/>
      <c r="L151" s="339"/>
      <c r="M151" s="584">
        <f t="shared" si="22"/>
        <v>5619</v>
      </c>
      <c r="N151" s="490"/>
      <c r="O151" s="584"/>
    </row>
    <row r="152" spans="1:38" x14ac:dyDescent="0.2">
      <c r="A152" s="334" t="s">
        <v>663</v>
      </c>
      <c r="B152" s="335"/>
      <c r="C152" s="333">
        <f>SUM(D152:L152)</f>
        <v>5619</v>
      </c>
      <c r="D152" s="336">
        <v>4944</v>
      </c>
      <c r="E152" s="336">
        <v>675</v>
      </c>
      <c r="F152" s="336"/>
      <c r="G152" s="340"/>
      <c r="H152" s="340"/>
      <c r="I152" s="340"/>
      <c r="J152" s="340"/>
      <c r="K152" s="340"/>
      <c r="L152" s="340"/>
      <c r="M152" s="584">
        <f t="shared" si="22"/>
        <v>5619</v>
      </c>
      <c r="N152" s="490"/>
      <c r="O152" s="584"/>
    </row>
    <row r="153" spans="1:38" ht="45" x14ac:dyDescent="0.25">
      <c r="A153" s="337" t="s">
        <v>564</v>
      </c>
      <c r="B153" s="341" t="s">
        <v>328</v>
      </c>
      <c r="C153" s="345"/>
      <c r="D153" s="333"/>
      <c r="E153" s="333"/>
      <c r="F153" s="333"/>
      <c r="G153" s="339"/>
      <c r="H153" s="339"/>
      <c r="I153" s="339"/>
      <c r="J153" s="339"/>
      <c r="K153" s="339"/>
      <c r="L153" s="339"/>
      <c r="M153" s="584">
        <f t="shared" si="22"/>
        <v>0</v>
      </c>
      <c r="N153" s="584">
        <f t="shared" si="1"/>
        <v>0</v>
      </c>
      <c r="O153" s="584"/>
    </row>
    <row r="154" spans="1:38" s="377" customFormat="1" x14ac:dyDescent="0.2">
      <c r="A154" s="439" t="s">
        <v>41</v>
      </c>
      <c r="B154" s="342"/>
      <c r="C154" s="333">
        <f>SUM(D154:L154)</f>
        <v>0</v>
      </c>
      <c r="D154" s="333"/>
      <c r="E154" s="333"/>
      <c r="F154" s="333"/>
      <c r="G154" s="339"/>
      <c r="H154" s="339"/>
      <c r="I154" s="339"/>
      <c r="J154" s="339"/>
      <c r="K154" s="339"/>
      <c r="L154" s="339"/>
      <c r="M154" s="584">
        <f t="shared" si="22"/>
        <v>0</v>
      </c>
      <c r="N154" s="584">
        <f t="shared" si="1"/>
        <v>0</v>
      </c>
      <c r="O154" s="584"/>
      <c r="P154" s="368"/>
      <c r="Q154" s="368"/>
      <c r="R154" s="368"/>
      <c r="S154" s="368"/>
      <c r="T154" s="368"/>
      <c r="U154" s="368"/>
      <c r="V154" s="368"/>
      <c r="W154" s="368"/>
      <c r="X154" s="368"/>
      <c r="Y154" s="368"/>
      <c r="Z154" s="368"/>
      <c r="AA154" s="368"/>
      <c r="AB154" s="368"/>
      <c r="AC154" s="368"/>
      <c r="AD154" s="368"/>
      <c r="AE154" s="368"/>
      <c r="AF154" s="368"/>
      <c r="AG154" s="368"/>
      <c r="AH154" s="368"/>
      <c r="AI154" s="368"/>
      <c r="AJ154" s="368"/>
      <c r="AK154" s="368"/>
      <c r="AL154" s="368"/>
    </row>
    <row r="155" spans="1:38" x14ac:dyDescent="0.2">
      <c r="A155" s="439" t="s">
        <v>580</v>
      </c>
      <c r="B155" s="342"/>
      <c r="C155" s="333">
        <f>SUM(D155:L155)</f>
        <v>0</v>
      </c>
      <c r="D155" s="333"/>
      <c r="E155" s="333"/>
      <c r="F155" s="333"/>
      <c r="G155" s="339"/>
      <c r="H155" s="339"/>
      <c r="I155" s="339"/>
      <c r="J155" s="339"/>
      <c r="K155" s="339"/>
      <c r="L155" s="339"/>
      <c r="M155" s="584">
        <f t="shared" si="22"/>
        <v>0</v>
      </c>
      <c r="N155" s="584"/>
      <c r="O155" s="584"/>
    </row>
    <row r="156" spans="1:38" x14ac:dyDescent="0.2">
      <c r="A156" s="334" t="s">
        <v>663</v>
      </c>
      <c r="B156" s="335"/>
      <c r="C156" s="336">
        <v>0</v>
      </c>
      <c r="D156" s="336"/>
      <c r="E156" s="336"/>
      <c r="F156" s="336"/>
      <c r="G156" s="340"/>
      <c r="H156" s="340"/>
      <c r="I156" s="340"/>
      <c r="J156" s="340"/>
      <c r="K156" s="340"/>
      <c r="L156" s="340"/>
      <c r="M156" s="584">
        <f t="shared" si="22"/>
        <v>0</v>
      </c>
      <c r="N156" s="584"/>
      <c r="O156" s="584"/>
    </row>
    <row r="157" spans="1:38" ht="30" x14ac:dyDescent="0.25">
      <c r="A157" s="337" t="s">
        <v>566</v>
      </c>
      <c r="B157" s="341" t="s">
        <v>330</v>
      </c>
      <c r="C157" s="333"/>
      <c r="D157" s="333"/>
      <c r="E157" s="333"/>
      <c r="F157" s="333"/>
      <c r="G157" s="339"/>
      <c r="H157" s="339"/>
      <c r="I157" s="339"/>
      <c r="J157" s="339"/>
      <c r="K157" s="339"/>
      <c r="L157" s="339"/>
      <c r="M157" s="584">
        <f t="shared" si="22"/>
        <v>0</v>
      </c>
      <c r="N157" s="584">
        <f t="shared" si="1"/>
        <v>0</v>
      </c>
      <c r="O157" s="584"/>
    </row>
    <row r="158" spans="1:38" s="377" customFormat="1" x14ac:dyDescent="0.2">
      <c r="A158" s="439" t="s">
        <v>41</v>
      </c>
      <c r="B158" s="342"/>
      <c r="C158" s="333">
        <f>SUM(D158:L158)</f>
        <v>25991</v>
      </c>
      <c r="D158" s="333">
        <v>4440</v>
      </c>
      <c r="E158" s="333">
        <v>581</v>
      </c>
      <c r="F158" s="333">
        <v>20970</v>
      </c>
      <c r="G158" s="339"/>
      <c r="H158" s="339"/>
      <c r="I158" s="339"/>
      <c r="J158" s="339"/>
      <c r="K158" s="339"/>
      <c r="L158" s="339"/>
      <c r="M158" s="584">
        <f t="shared" si="22"/>
        <v>25991</v>
      </c>
      <c r="N158" s="584">
        <f t="shared" si="1"/>
        <v>0</v>
      </c>
      <c r="O158" s="584"/>
      <c r="P158" s="368"/>
      <c r="Q158" s="368"/>
      <c r="R158" s="368"/>
      <c r="S158" s="368"/>
      <c r="T158" s="368"/>
      <c r="U158" s="368"/>
      <c r="V158" s="368"/>
      <c r="W158" s="368"/>
      <c r="X158" s="368"/>
      <c r="Y158" s="368"/>
      <c r="Z158" s="368"/>
      <c r="AA158" s="368"/>
      <c r="AB158" s="368"/>
      <c r="AC158" s="368"/>
      <c r="AD158" s="368"/>
      <c r="AE158" s="368"/>
      <c r="AF158" s="368"/>
      <c r="AG158" s="368"/>
      <c r="AH158" s="368"/>
      <c r="AI158" s="368"/>
      <c r="AJ158" s="368"/>
      <c r="AK158" s="368"/>
      <c r="AL158" s="368"/>
    </row>
    <row r="159" spans="1:38" x14ac:dyDescent="0.2">
      <c r="A159" s="439" t="s">
        <v>580</v>
      </c>
      <c r="B159" s="342"/>
      <c r="C159" s="333">
        <f>SUM(D159:L159)</f>
        <v>30121</v>
      </c>
      <c r="D159" s="333">
        <v>7692</v>
      </c>
      <c r="E159" s="333">
        <v>1459</v>
      </c>
      <c r="F159" s="333">
        <v>20970</v>
      </c>
      <c r="G159" s="339"/>
      <c r="H159" s="339"/>
      <c r="I159" s="339"/>
      <c r="J159" s="339"/>
      <c r="K159" s="339"/>
      <c r="L159" s="339"/>
      <c r="M159" s="584">
        <f t="shared" si="22"/>
        <v>30121</v>
      </c>
      <c r="N159" s="584"/>
      <c r="O159" s="584"/>
    </row>
    <row r="160" spans="1:38" x14ac:dyDescent="0.2">
      <c r="A160" s="439"/>
      <c r="B160" s="342"/>
      <c r="C160" s="333">
        <f>SUM(D160:L160)</f>
        <v>0</v>
      </c>
      <c r="D160" s="333"/>
      <c r="E160" s="333"/>
      <c r="F160" s="333"/>
      <c r="G160" s="339"/>
      <c r="H160" s="339"/>
      <c r="I160" s="339"/>
      <c r="J160" s="339"/>
      <c r="K160" s="339"/>
      <c r="L160" s="339"/>
      <c r="M160" s="584">
        <f t="shared" si="22"/>
        <v>0</v>
      </c>
      <c r="N160" s="584"/>
      <c r="O160" s="584"/>
    </row>
    <row r="161" spans="1:38" x14ac:dyDescent="0.2">
      <c r="A161" s="439" t="s">
        <v>628</v>
      </c>
      <c r="B161" s="342"/>
      <c r="C161" s="333">
        <f>SUM(C160)</f>
        <v>0</v>
      </c>
      <c r="D161" s="333">
        <f t="shared" ref="D161:L161" si="25">SUM(D160)</f>
        <v>0</v>
      </c>
      <c r="E161" s="333">
        <f t="shared" si="25"/>
        <v>0</v>
      </c>
      <c r="F161" s="333">
        <f t="shared" si="25"/>
        <v>0</v>
      </c>
      <c r="G161" s="333">
        <f t="shared" si="25"/>
        <v>0</v>
      </c>
      <c r="H161" s="333">
        <f t="shared" si="25"/>
        <v>0</v>
      </c>
      <c r="I161" s="333">
        <f t="shared" si="25"/>
        <v>0</v>
      </c>
      <c r="J161" s="333">
        <f t="shared" si="25"/>
        <v>0</v>
      </c>
      <c r="K161" s="333">
        <f t="shared" si="25"/>
        <v>0</v>
      </c>
      <c r="L161" s="333">
        <f t="shared" si="25"/>
        <v>0</v>
      </c>
      <c r="M161" s="584">
        <f t="shared" si="22"/>
        <v>0</v>
      </c>
      <c r="N161" s="584"/>
      <c r="O161" s="584"/>
    </row>
    <row r="162" spans="1:38" x14ac:dyDescent="0.2">
      <c r="A162" s="334" t="s">
        <v>663</v>
      </c>
      <c r="B162" s="335"/>
      <c r="C162" s="336">
        <f>SUM(C159+C161)</f>
        <v>30121</v>
      </c>
      <c r="D162" s="336">
        <f t="shared" ref="D162:L162" si="26">SUM(D159+D161)</f>
        <v>7692</v>
      </c>
      <c r="E162" s="336">
        <f t="shared" si="26"/>
        <v>1459</v>
      </c>
      <c r="F162" s="336">
        <f t="shared" si="26"/>
        <v>20970</v>
      </c>
      <c r="G162" s="336">
        <f t="shared" si="26"/>
        <v>0</v>
      </c>
      <c r="H162" s="336">
        <f t="shared" si="26"/>
        <v>0</v>
      </c>
      <c r="I162" s="336">
        <f t="shared" si="26"/>
        <v>0</v>
      </c>
      <c r="J162" s="336">
        <f t="shared" si="26"/>
        <v>0</v>
      </c>
      <c r="K162" s="336">
        <f t="shared" si="26"/>
        <v>0</v>
      </c>
      <c r="L162" s="336">
        <f t="shared" si="26"/>
        <v>0</v>
      </c>
      <c r="M162" s="584">
        <f t="shared" si="22"/>
        <v>30121</v>
      </c>
      <c r="N162" s="584"/>
      <c r="O162" s="584"/>
    </row>
    <row r="163" spans="1:38" ht="30" x14ac:dyDescent="0.25">
      <c r="A163" s="337" t="s">
        <v>567</v>
      </c>
      <c r="B163" s="341" t="s">
        <v>330</v>
      </c>
      <c r="C163" s="333"/>
      <c r="D163" s="333"/>
      <c r="E163" s="339"/>
      <c r="F163" s="339"/>
      <c r="G163" s="339"/>
      <c r="H163" s="339"/>
      <c r="I163" s="339"/>
      <c r="J163" s="339"/>
      <c r="K163" s="339"/>
      <c r="L163" s="339"/>
      <c r="M163" s="584">
        <f t="shared" si="22"/>
        <v>0</v>
      </c>
      <c r="N163" s="584">
        <f t="shared" si="1"/>
        <v>0</v>
      </c>
      <c r="O163" s="584"/>
    </row>
    <row r="164" spans="1:38" s="377" customFormat="1" x14ac:dyDescent="0.2">
      <c r="A164" s="439" t="s">
        <v>41</v>
      </c>
      <c r="B164" s="342"/>
      <c r="C164" s="333">
        <f>SUM(D164:L164)</f>
        <v>13082</v>
      </c>
      <c r="D164" s="333"/>
      <c r="E164" s="333"/>
      <c r="F164" s="333">
        <v>13082</v>
      </c>
      <c r="G164" s="339"/>
      <c r="H164" s="339"/>
      <c r="I164" s="339"/>
      <c r="J164" s="339"/>
      <c r="K164" s="339"/>
      <c r="L164" s="339"/>
      <c r="M164" s="584">
        <f t="shared" si="22"/>
        <v>13082</v>
      </c>
      <c r="N164" s="584">
        <f t="shared" si="1"/>
        <v>0</v>
      </c>
      <c r="O164" s="584"/>
      <c r="P164" s="368"/>
      <c r="Q164" s="368"/>
      <c r="R164" s="368"/>
      <c r="S164" s="368"/>
      <c r="T164" s="368"/>
      <c r="U164" s="368"/>
      <c r="V164" s="368"/>
      <c r="W164" s="368"/>
      <c r="X164" s="368"/>
      <c r="Y164" s="368"/>
      <c r="Z164" s="368"/>
      <c r="AA164" s="368"/>
      <c r="AB164" s="368"/>
      <c r="AC164" s="368"/>
      <c r="AD164" s="368"/>
      <c r="AE164" s="368"/>
      <c r="AF164" s="368"/>
      <c r="AG164" s="368"/>
      <c r="AH164" s="368"/>
      <c r="AI164" s="368"/>
      <c r="AJ164" s="368"/>
      <c r="AK164" s="368"/>
      <c r="AL164" s="368"/>
    </row>
    <row r="165" spans="1:38" x14ac:dyDescent="0.2">
      <c r="A165" s="439" t="s">
        <v>580</v>
      </c>
      <c r="B165" s="342"/>
      <c r="C165" s="333">
        <f>SUM(D165:L165)</f>
        <v>13082</v>
      </c>
      <c r="D165" s="333"/>
      <c r="E165" s="333"/>
      <c r="F165" s="333">
        <v>13082</v>
      </c>
      <c r="G165" s="339"/>
      <c r="H165" s="339"/>
      <c r="I165" s="339"/>
      <c r="J165" s="339"/>
      <c r="K165" s="339"/>
      <c r="L165" s="339"/>
      <c r="M165" s="584">
        <f t="shared" si="22"/>
        <v>13082</v>
      </c>
      <c r="N165" s="584"/>
      <c r="O165" s="584"/>
    </row>
    <row r="166" spans="1:38" x14ac:dyDescent="0.2">
      <c r="A166" s="334" t="s">
        <v>663</v>
      </c>
      <c r="B166" s="335"/>
      <c r="C166" s="333">
        <f>SUM(D166:L166)</f>
        <v>13082</v>
      </c>
      <c r="D166" s="336"/>
      <c r="E166" s="336"/>
      <c r="F166" s="336">
        <v>13082</v>
      </c>
      <c r="G166" s="340"/>
      <c r="H166" s="340"/>
      <c r="I166" s="340"/>
      <c r="J166" s="340"/>
      <c r="K166" s="340"/>
      <c r="L166" s="340"/>
      <c r="M166" s="584">
        <f t="shared" si="22"/>
        <v>13082</v>
      </c>
      <c r="N166" s="584"/>
      <c r="O166" s="584"/>
    </row>
    <row r="167" spans="1:38" ht="30" x14ac:dyDescent="0.25">
      <c r="A167" s="337" t="s">
        <v>568</v>
      </c>
      <c r="B167" s="341" t="s">
        <v>328</v>
      </c>
      <c r="C167" s="345"/>
      <c r="D167" s="333"/>
      <c r="E167" s="339"/>
      <c r="F167" s="339"/>
      <c r="G167" s="339"/>
      <c r="H167" s="339"/>
      <c r="I167" s="339"/>
      <c r="J167" s="339"/>
      <c r="K167" s="339"/>
      <c r="L167" s="339"/>
      <c r="M167" s="584">
        <f t="shared" si="22"/>
        <v>0</v>
      </c>
      <c r="N167" s="584">
        <f t="shared" si="1"/>
        <v>0</v>
      </c>
      <c r="O167" s="584"/>
    </row>
    <row r="168" spans="1:38" s="377" customFormat="1" x14ac:dyDescent="0.2">
      <c r="A168" s="439" t="s">
        <v>41</v>
      </c>
      <c r="B168" s="342"/>
      <c r="C168" s="333">
        <f>SUM(D168:L168)</f>
        <v>15148</v>
      </c>
      <c r="D168" s="333">
        <v>4466</v>
      </c>
      <c r="E168" s="333">
        <v>593</v>
      </c>
      <c r="F168" s="333">
        <v>10089</v>
      </c>
      <c r="G168" s="339"/>
      <c r="H168" s="339"/>
      <c r="I168" s="339"/>
      <c r="J168" s="339"/>
      <c r="K168" s="339"/>
      <c r="L168" s="339"/>
      <c r="M168" s="584">
        <f t="shared" si="22"/>
        <v>15148</v>
      </c>
      <c r="N168" s="584">
        <f t="shared" si="1"/>
        <v>0</v>
      </c>
      <c r="O168" s="584"/>
      <c r="P168" s="368"/>
      <c r="Q168" s="368"/>
      <c r="R168" s="368"/>
      <c r="S168" s="368"/>
      <c r="T168" s="368"/>
      <c r="U168" s="368"/>
      <c r="V168" s="368"/>
      <c r="W168" s="368"/>
      <c r="X168" s="368"/>
      <c r="Y168" s="368"/>
      <c r="Z168" s="368"/>
      <c r="AA168" s="368"/>
      <c r="AB168" s="368"/>
      <c r="AC168" s="368"/>
      <c r="AD168" s="368"/>
      <c r="AE168" s="368"/>
      <c r="AF168" s="368"/>
      <c r="AG168" s="368"/>
      <c r="AH168" s="368"/>
      <c r="AI168" s="368"/>
      <c r="AJ168" s="368"/>
      <c r="AK168" s="368"/>
      <c r="AL168" s="368"/>
    </row>
    <row r="169" spans="1:38" x14ac:dyDescent="0.2">
      <c r="A169" s="439" t="s">
        <v>580</v>
      </c>
      <c r="B169" s="342"/>
      <c r="C169" s="333">
        <f>SUM(D169:L169)</f>
        <v>15148</v>
      </c>
      <c r="D169" s="333">
        <v>4466</v>
      </c>
      <c r="E169" s="333">
        <v>593</v>
      </c>
      <c r="F169" s="333">
        <v>10089</v>
      </c>
      <c r="G169" s="339"/>
      <c r="H169" s="339"/>
      <c r="I169" s="339"/>
      <c r="J169" s="339"/>
      <c r="K169" s="339"/>
      <c r="L169" s="339"/>
      <c r="M169" s="584">
        <f t="shared" si="22"/>
        <v>15148</v>
      </c>
      <c r="N169" s="584"/>
      <c r="O169" s="584"/>
    </row>
    <row r="170" spans="1:38" x14ac:dyDescent="0.2">
      <c r="A170" s="334" t="s">
        <v>663</v>
      </c>
      <c r="B170" s="335"/>
      <c r="C170" s="333">
        <f>SUM(D170:L170)</f>
        <v>15148</v>
      </c>
      <c r="D170" s="336">
        <v>4466</v>
      </c>
      <c r="E170" s="336">
        <v>593</v>
      </c>
      <c r="F170" s="336">
        <v>10089</v>
      </c>
      <c r="G170" s="340"/>
      <c r="H170" s="340"/>
      <c r="I170" s="340"/>
      <c r="J170" s="340"/>
      <c r="K170" s="340"/>
      <c r="L170" s="340"/>
      <c r="M170" s="584">
        <f t="shared" si="22"/>
        <v>15148</v>
      </c>
      <c r="N170" s="584"/>
      <c r="O170" s="584"/>
    </row>
    <row r="171" spans="1:38" ht="25.9" customHeight="1" x14ac:dyDescent="0.25">
      <c r="A171" s="337" t="s">
        <v>569</v>
      </c>
      <c r="B171" s="341" t="s">
        <v>328</v>
      </c>
      <c r="C171" s="345"/>
      <c r="D171" s="333"/>
      <c r="E171" s="339"/>
      <c r="F171" s="339"/>
      <c r="G171" s="339"/>
      <c r="H171" s="339"/>
      <c r="I171" s="339"/>
      <c r="J171" s="339"/>
      <c r="K171" s="339"/>
      <c r="L171" s="339"/>
      <c r="M171" s="584">
        <f t="shared" si="22"/>
        <v>0</v>
      </c>
      <c r="N171" s="584">
        <f t="shared" si="1"/>
        <v>0</v>
      </c>
      <c r="O171" s="584"/>
    </row>
    <row r="172" spans="1:38" s="377" customFormat="1" x14ac:dyDescent="0.2">
      <c r="A172" s="439" t="s">
        <v>41</v>
      </c>
      <c r="B172" s="342"/>
      <c r="C172" s="333">
        <f>SUM(D172:L172)</f>
        <v>0</v>
      </c>
      <c r="D172" s="333"/>
      <c r="E172" s="333"/>
      <c r="F172" s="333"/>
      <c r="G172" s="339"/>
      <c r="H172" s="339"/>
      <c r="I172" s="339"/>
      <c r="J172" s="339"/>
      <c r="K172" s="339"/>
      <c r="L172" s="339"/>
      <c r="M172" s="584">
        <f t="shared" si="22"/>
        <v>0</v>
      </c>
      <c r="N172" s="584">
        <f t="shared" si="1"/>
        <v>0</v>
      </c>
      <c r="O172" s="584"/>
      <c r="P172" s="368"/>
      <c r="Q172" s="368"/>
      <c r="R172" s="368"/>
      <c r="S172" s="368"/>
      <c r="T172" s="368"/>
      <c r="U172" s="368"/>
      <c r="V172" s="368"/>
      <c r="W172" s="368"/>
      <c r="X172" s="368"/>
      <c r="Y172" s="368"/>
      <c r="Z172" s="368"/>
      <c r="AA172" s="368"/>
      <c r="AB172" s="368"/>
      <c r="AC172" s="368"/>
      <c r="AD172" s="368"/>
      <c r="AE172" s="368"/>
      <c r="AF172" s="368"/>
      <c r="AG172" s="368"/>
      <c r="AH172" s="368"/>
      <c r="AI172" s="368"/>
      <c r="AJ172" s="368"/>
      <c r="AK172" s="368"/>
      <c r="AL172" s="368"/>
    </row>
    <row r="173" spans="1:38" x14ac:dyDescent="0.2">
      <c r="A173" s="439" t="s">
        <v>580</v>
      </c>
      <c r="B173" s="342"/>
      <c r="C173" s="333">
        <f>SUM(D173:L173)</f>
        <v>0</v>
      </c>
      <c r="D173" s="333"/>
      <c r="E173" s="333"/>
      <c r="F173" s="333"/>
      <c r="G173" s="339"/>
      <c r="H173" s="339"/>
      <c r="I173" s="339"/>
      <c r="J173" s="339"/>
      <c r="K173" s="339"/>
      <c r="L173" s="339"/>
      <c r="M173" s="584">
        <f t="shared" si="22"/>
        <v>0</v>
      </c>
      <c r="N173" s="584"/>
      <c r="O173" s="584"/>
    </row>
    <row r="174" spans="1:38" x14ac:dyDescent="0.2">
      <c r="A174" s="334" t="s">
        <v>663</v>
      </c>
      <c r="B174" s="342"/>
      <c r="C174" s="333">
        <v>0</v>
      </c>
      <c r="D174" s="333"/>
      <c r="E174" s="333"/>
      <c r="F174" s="333"/>
      <c r="G174" s="339"/>
      <c r="H174" s="339"/>
      <c r="I174" s="339"/>
      <c r="J174" s="339"/>
      <c r="K174" s="339"/>
      <c r="L174" s="339"/>
      <c r="M174" s="584">
        <f t="shared" si="22"/>
        <v>0</v>
      </c>
      <c r="N174" s="584"/>
      <c r="O174" s="584"/>
    </row>
    <row r="175" spans="1:38" ht="15" x14ac:dyDescent="0.25">
      <c r="A175" s="347" t="s">
        <v>442</v>
      </c>
      <c r="B175" s="348"/>
      <c r="C175" s="378"/>
      <c r="D175" s="378"/>
      <c r="E175" s="379"/>
      <c r="F175" s="379"/>
      <c r="G175" s="379"/>
      <c r="H175" s="379"/>
      <c r="I175" s="379"/>
      <c r="J175" s="379"/>
      <c r="K175" s="379"/>
      <c r="L175" s="379"/>
      <c r="M175" s="584">
        <f t="shared" si="22"/>
        <v>0</v>
      </c>
      <c r="N175" s="584">
        <f t="shared" si="1"/>
        <v>0</v>
      </c>
      <c r="O175" s="584"/>
    </row>
    <row r="176" spans="1:38" s="381" customFormat="1" ht="15" x14ac:dyDescent="0.25">
      <c r="A176" s="332" t="s">
        <v>41</v>
      </c>
      <c r="B176" s="491"/>
      <c r="C176" s="521">
        <f>SUM(D176:L176)</f>
        <v>972271</v>
      </c>
      <c r="D176" s="521">
        <f>SUM(D14+D18+D35+D39+D43+D47+D51+D55+D59+D63+D74+D78+D82+D113+D117+D121+D125+D150+D158+D164+D168)</f>
        <v>184116</v>
      </c>
      <c r="E176" s="521">
        <v>27332</v>
      </c>
      <c r="F176" s="521">
        <f t="shared" ref="F176:L177" si="27">SUM(F14+F18+F35+F39+F43+F47+F51+F55+F59+F63+F74+F78+F82+F113+F117+F121+F125+F150+F158+F164+F168)</f>
        <v>759553</v>
      </c>
      <c r="G176" s="521">
        <f t="shared" si="27"/>
        <v>0</v>
      </c>
      <c r="H176" s="521">
        <f t="shared" si="27"/>
        <v>0</v>
      </c>
      <c r="I176" s="521">
        <f t="shared" si="27"/>
        <v>1270</v>
      </c>
      <c r="J176" s="521">
        <f t="shared" si="27"/>
        <v>0</v>
      </c>
      <c r="K176" s="521">
        <f t="shared" si="27"/>
        <v>0</v>
      </c>
      <c r="L176" s="521">
        <f t="shared" si="27"/>
        <v>0</v>
      </c>
      <c r="M176" s="584">
        <f t="shared" si="22"/>
        <v>972271</v>
      </c>
      <c r="N176" s="584">
        <f t="shared" si="1"/>
        <v>0</v>
      </c>
      <c r="O176" s="588"/>
    </row>
    <row r="177" spans="1:15" s="381" customFormat="1" ht="15" x14ac:dyDescent="0.25">
      <c r="A177" s="332" t="s">
        <v>580</v>
      </c>
      <c r="B177" s="491"/>
      <c r="C177" s="521">
        <f>SUM(D177:L177)</f>
        <v>996149</v>
      </c>
      <c r="D177" s="521">
        <f>SUM(D15+D19+D36+D40+D44+D48+D52+D56+D60+D64+D75+D79+D83+D114+D118+D122+D126+D151+D159+D165+D169)</f>
        <v>194594</v>
      </c>
      <c r="E177" s="521">
        <f>SUM(E15+E19+E36+E40+E44+E48+E52+E56+E60+E64+E75+E79+E83+E114+E118+E122+E126+E151+E159+E165+E169)</f>
        <v>28466</v>
      </c>
      <c r="F177" s="521">
        <f t="shared" si="27"/>
        <v>760331</v>
      </c>
      <c r="G177" s="521">
        <f t="shared" si="27"/>
        <v>0</v>
      </c>
      <c r="H177" s="521">
        <f t="shared" si="27"/>
        <v>0</v>
      </c>
      <c r="I177" s="521">
        <f t="shared" si="27"/>
        <v>12758</v>
      </c>
      <c r="J177" s="521">
        <f t="shared" si="27"/>
        <v>0</v>
      </c>
      <c r="K177" s="521">
        <f t="shared" si="27"/>
        <v>0</v>
      </c>
      <c r="L177" s="521">
        <f t="shared" si="27"/>
        <v>0</v>
      </c>
      <c r="M177" s="584">
        <f t="shared" si="22"/>
        <v>996149</v>
      </c>
      <c r="N177" s="584"/>
      <c r="O177" s="588"/>
    </row>
    <row r="178" spans="1:15" s="381" customFormat="1" ht="15" x14ac:dyDescent="0.25">
      <c r="A178" s="332" t="s">
        <v>628</v>
      </c>
      <c r="B178" s="491"/>
      <c r="C178" s="521">
        <f>SUM(C24+C71+C84+C127)</f>
        <v>-29226</v>
      </c>
      <c r="D178" s="521">
        <f t="shared" ref="D178:L178" si="28">SUM(D24+D71+D84+D127)</f>
        <v>-40063</v>
      </c>
      <c r="E178" s="521">
        <f t="shared" si="28"/>
        <v>-5673</v>
      </c>
      <c r="F178" s="521">
        <f t="shared" si="28"/>
        <v>8870</v>
      </c>
      <c r="G178" s="521">
        <f t="shared" si="28"/>
        <v>0</v>
      </c>
      <c r="H178" s="521">
        <f t="shared" si="28"/>
        <v>0</v>
      </c>
      <c r="I178" s="521">
        <f t="shared" si="28"/>
        <v>3216</v>
      </c>
      <c r="J178" s="521">
        <f t="shared" si="28"/>
        <v>4424</v>
      </c>
      <c r="K178" s="521">
        <f t="shared" si="28"/>
        <v>0</v>
      </c>
      <c r="L178" s="521">
        <f t="shared" si="28"/>
        <v>0</v>
      </c>
      <c r="M178" s="584">
        <f t="shared" si="22"/>
        <v>-29226</v>
      </c>
      <c r="N178" s="584"/>
      <c r="O178" s="588"/>
    </row>
    <row r="179" spans="1:15" s="381" customFormat="1" ht="15" x14ac:dyDescent="0.25">
      <c r="A179" s="525" t="s">
        <v>663</v>
      </c>
      <c r="B179" s="350"/>
      <c r="C179" s="380">
        <f>SUM(C177+C178)</f>
        <v>966923</v>
      </c>
      <c r="D179" s="380">
        <f t="shared" ref="D179:L179" si="29">SUM(D177+D178)</f>
        <v>154531</v>
      </c>
      <c r="E179" s="380">
        <f t="shared" si="29"/>
        <v>22793</v>
      </c>
      <c r="F179" s="380">
        <f t="shared" si="29"/>
        <v>769201</v>
      </c>
      <c r="G179" s="380">
        <f t="shared" si="29"/>
        <v>0</v>
      </c>
      <c r="H179" s="380">
        <f t="shared" si="29"/>
        <v>0</v>
      </c>
      <c r="I179" s="380">
        <f t="shared" si="29"/>
        <v>15974</v>
      </c>
      <c r="J179" s="380">
        <f t="shared" si="29"/>
        <v>4424</v>
      </c>
      <c r="K179" s="380">
        <f t="shared" si="29"/>
        <v>0</v>
      </c>
      <c r="L179" s="380">
        <f t="shared" si="29"/>
        <v>0</v>
      </c>
      <c r="M179" s="584">
        <f t="shared" si="22"/>
        <v>966923</v>
      </c>
      <c r="N179" s="588"/>
      <c r="O179" s="588"/>
    </row>
    <row r="180" spans="1:15" x14ac:dyDescent="0.2">
      <c r="A180" s="517" t="s">
        <v>601</v>
      </c>
      <c r="B180" s="519"/>
      <c r="C180" s="520">
        <f>C176-C183-C186</f>
        <v>904488</v>
      </c>
      <c r="D180" s="520">
        <f t="shared" ref="D180:L181" si="30">D176-D183-D186</f>
        <v>165202</v>
      </c>
      <c r="E180" s="520">
        <f t="shared" si="30"/>
        <v>24014</v>
      </c>
      <c r="F180" s="520">
        <f t="shared" si="30"/>
        <v>714002</v>
      </c>
      <c r="G180" s="520">
        <f t="shared" si="30"/>
        <v>0</v>
      </c>
      <c r="H180" s="520">
        <f t="shared" si="30"/>
        <v>0</v>
      </c>
      <c r="I180" s="520">
        <f t="shared" si="30"/>
        <v>1270</v>
      </c>
      <c r="J180" s="520">
        <f t="shared" si="30"/>
        <v>0</v>
      </c>
      <c r="K180" s="520">
        <f t="shared" si="30"/>
        <v>0</v>
      </c>
      <c r="L180" s="520">
        <f t="shared" si="30"/>
        <v>0</v>
      </c>
      <c r="M180" s="584">
        <f t="shared" ref="M180:M188" si="31">SUM(D180:L180)</f>
        <v>904488</v>
      </c>
      <c r="N180" s="584"/>
      <c r="O180" s="584"/>
    </row>
    <row r="181" spans="1:15" x14ac:dyDescent="0.2">
      <c r="A181" s="517" t="s">
        <v>602</v>
      </c>
      <c r="B181" s="623"/>
      <c r="C181" s="453">
        <f>C177-C184-C187</f>
        <v>924236</v>
      </c>
      <c r="D181" s="453">
        <f t="shared" si="30"/>
        <v>172428</v>
      </c>
      <c r="E181" s="453">
        <f t="shared" si="30"/>
        <v>24270</v>
      </c>
      <c r="F181" s="453">
        <f t="shared" si="30"/>
        <v>714780</v>
      </c>
      <c r="G181" s="453">
        <f t="shared" si="30"/>
        <v>0</v>
      </c>
      <c r="H181" s="453">
        <f t="shared" si="30"/>
        <v>0</v>
      </c>
      <c r="I181" s="453">
        <f t="shared" si="30"/>
        <v>12758</v>
      </c>
      <c r="J181" s="453">
        <f t="shared" si="30"/>
        <v>0</v>
      </c>
      <c r="K181" s="453">
        <f t="shared" si="30"/>
        <v>0</v>
      </c>
      <c r="L181" s="453">
        <f t="shared" si="30"/>
        <v>0</v>
      </c>
      <c r="M181" s="584">
        <f t="shared" si="31"/>
        <v>924236</v>
      </c>
      <c r="N181" s="584"/>
      <c r="O181" s="584"/>
    </row>
    <row r="182" spans="1:15" x14ac:dyDescent="0.2">
      <c r="A182" s="515" t="s">
        <v>697</v>
      </c>
      <c r="B182" s="516"/>
      <c r="C182" s="437">
        <f>C179-C185</f>
        <v>895010</v>
      </c>
      <c r="D182" s="437">
        <f t="shared" ref="D182:L182" si="32">D179-D185</f>
        <v>132365</v>
      </c>
      <c r="E182" s="437">
        <f t="shared" si="32"/>
        <v>18597</v>
      </c>
      <c r="F182" s="437">
        <f t="shared" si="32"/>
        <v>723650</v>
      </c>
      <c r="G182" s="437">
        <f t="shared" si="32"/>
        <v>0</v>
      </c>
      <c r="H182" s="437">
        <f t="shared" si="32"/>
        <v>0</v>
      </c>
      <c r="I182" s="437">
        <f t="shared" si="32"/>
        <v>15974</v>
      </c>
      <c r="J182" s="437">
        <f t="shared" si="32"/>
        <v>4424</v>
      </c>
      <c r="K182" s="437">
        <f t="shared" si="32"/>
        <v>0</v>
      </c>
      <c r="L182" s="437">
        <f t="shared" si="32"/>
        <v>0</v>
      </c>
      <c r="M182" s="584">
        <f t="shared" si="31"/>
        <v>895010</v>
      </c>
      <c r="N182" s="584"/>
      <c r="O182" s="584"/>
    </row>
    <row r="183" spans="1:15" x14ac:dyDescent="0.2">
      <c r="A183" s="518" t="s">
        <v>599</v>
      </c>
      <c r="B183" s="519"/>
      <c r="C183" s="520">
        <f>SUM(C158,C164,C109,C101,C97,)</f>
        <v>67783</v>
      </c>
      <c r="D183" s="520">
        <f t="shared" ref="D183:L183" si="33">SUM(D158,D164,D97,D101,D109)</f>
        <v>18914</v>
      </c>
      <c r="E183" s="520">
        <f t="shared" si="33"/>
        <v>3318</v>
      </c>
      <c r="F183" s="520">
        <f t="shared" si="33"/>
        <v>45551</v>
      </c>
      <c r="G183" s="520">
        <f t="shared" si="33"/>
        <v>0</v>
      </c>
      <c r="H183" s="520">
        <f t="shared" si="33"/>
        <v>0</v>
      </c>
      <c r="I183" s="520">
        <f t="shared" si="33"/>
        <v>0</v>
      </c>
      <c r="J183" s="520">
        <f t="shared" si="33"/>
        <v>0</v>
      </c>
      <c r="K183" s="520">
        <f t="shared" si="33"/>
        <v>0</v>
      </c>
      <c r="L183" s="520">
        <f t="shared" si="33"/>
        <v>0</v>
      </c>
      <c r="M183" s="584">
        <f t="shared" si="31"/>
        <v>67783</v>
      </c>
    </row>
    <row r="184" spans="1:15" x14ac:dyDescent="0.2">
      <c r="A184" s="517" t="s">
        <v>584</v>
      </c>
      <c r="B184" s="623"/>
      <c r="C184" s="453">
        <f>SUM(C159,C165,C110,C102,C98,)</f>
        <v>71913</v>
      </c>
      <c r="D184" s="453">
        <f t="shared" ref="D184:L184" si="34">SUM(D159,D165,D110,D102,D98,)</f>
        <v>22166</v>
      </c>
      <c r="E184" s="453">
        <f t="shared" si="34"/>
        <v>4196</v>
      </c>
      <c r="F184" s="453">
        <f t="shared" si="34"/>
        <v>45551</v>
      </c>
      <c r="G184" s="453">
        <f t="shared" si="34"/>
        <v>0</v>
      </c>
      <c r="H184" s="453">
        <f t="shared" si="34"/>
        <v>0</v>
      </c>
      <c r="I184" s="453">
        <f t="shared" si="34"/>
        <v>0</v>
      </c>
      <c r="J184" s="453">
        <f t="shared" si="34"/>
        <v>0</v>
      </c>
      <c r="K184" s="453">
        <f t="shared" si="34"/>
        <v>0</v>
      </c>
      <c r="L184" s="453">
        <f t="shared" si="34"/>
        <v>0</v>
      </c>
      <c r="M184" s="584">
        <f t="shared" si="31"/>
        <v>71913</v>
      </c>
    </row>
    <row r="185" spans="1:15" x14ac:dyDescent="0.2">
      <c r="A185" s="515" t="s">
        <v>668</v>
      </c>
      <c r="B185" s="516"/>
      <c r="C185" s="437">
        <f>SUM(C99+C103+C162+C166)</f>
        <v>71913</v>
      </c>
      <c r="D185" s="437">
        <f t="shared" ref="D185:L185" si="35">SUM(D99+D103+D162+D166)</f>
        <v>22166</v>
      </c>
      <c r="E185" s="437">
        <f t="shared" si="35"/>
        <v>4196</v>
      </c>
      <c r="F185" s="437">
        <f t="shared" si="35"/>
        <v>45551</v>
      </c>
      <c r="G185" s="437">
        <f t="shared" si="35"/>
        <v>0</v>
      </c>
      <c r="H185" s="437">
        <f t="shared" si="35"/>
        <v>0</v>
      </c>
      <c r="I185" s="437">
        <f t="shared" si="35"/>
        <v>0</v>
      </c>
      <c r="J185" s="437">
        <f t="shared" si="35"/>
        <v>0</v>
      </c>
      <c r="K185" s="437">
        <f t="shared" si="35"/>
        <v>0</v>
      </c>
      <c r="L185" s="437">
        <f t="shared" si="35"/>
        <v>0</v>
      </c>
      <c r="M185" s="584">
        <f t="shared" si="31"/>
        <v>71913</v>
      </c>
    </row>
    <row r="186" spans="1:15" x14ac:dyDescent="0.2">
      <c r="A186" s="518" t="s">
        <v>603</v>
      </c>
      <c r="B186" s="519"/>
      <c r="C186" s="520">
        <v>0</v>
      </c>
      <c r="D186" s="527">
        <v>0</v>
      </c>
      <c r="E186" s="527">
        <v>0</v>
      </c>
      <c r="F186" s="527">
        <v>0</v>
      </c>
      <c r="G186" s="527">
        <f t="shared" ref="G186:L186" si="36">SUM(G154,G158)</f>
        <v>0</v>
      </c>
      <c r="H186" s="527">
        <f t="shared" si="36"/>
        <v>0</v>
      </c>
      <c r="I186" s="527">
        <f t="shared" si="36"/>
        <v>0</v>
      </c>
      <c r="J186" s="527">
        <f t="shared" si="36"/>
        <v>0</v>
      </c>
      <c r="K186" s="527">
        <f t="shared" si="36"/>
        <v>0</v>
      </c>
      <c r="L186" s="527">
        <f t="shared" si="36"/>
        <v>0</v>
      </c>
      <c r="M186" s="584">
        <f t="shared" si="31"/>
        <v>0</v>
      </c>
    </row>
    <row r="187" spans="1:15" x14ac:dyDescent="0.2">
      <c r="A187" s="517" t="s">
        <v>592</v>
      </c>
      <c r="B187" s="624"/>
      <c r="C187" s="625">
        <v>0</v>
      </c>
      <c r="D187" s="626"/>
      <c r="E187" s="626"/>
      <c r="F187" s="627"/>
      <c r="G187" s="146"/>
      <c r="H187" s="627"/>
      <c r="I187" s="146"/>
      <c r="J187" s="626"/>
      <c r="K187" s="627"/>
      <c r="L187" s="627"/>
      <c r="M187" s="584">
        <f t="shared" si="31"/>
        <v>0</v>
      </c>
    </row>
    <row r="188" spans="1:15" x14ac:dyDescent="0.2">
      <c r="A188" s="528" t="s">
        <v>698</v>
      </c>
      <c r="B188" s="526"/>
      <c r="C188" s="529">
        <v>0</v>
      </c>
      <c r="D188" s="529"/>
      <c r="E188" s="529"/>
      <c r="F188" s="530"/>
      <c r="G188" s="377"/>
      <c r="H188" s="530"/>
      <c r="I188" s="377"/>
      <c r="J188" s="529"/>
      <c r="K188" s="530"/>
      <c r="L188" s="530"/>
      <c r="M188" s="584">
        <f t="shared" si="31"/>
        <v>0</v>
      </c>
    </row>
    <row r="189" spans="1:15" x14ac:dyDescent="0.2">
      <c r="M189" s="584"/>
    </row>
    <row r="190" spans="1:15" x14ac:dyDescent="0.2">
      <c r="M190" s="584"/>
    </row>
    <row r="191" spans="1:15" x14ac:dyDescent="0.2">
      <c r="M191" s="584"/>
    </row>
    <row r="192" spans="1:15" x14ac:dyDescent="0.2">
      <c r="A192" s="531"/>
      <c r="M192" s="584"/>
    </row>
  </sheetData>
  <mergeCells count="18">
    <mergeCell ref="I8:I10"/>
    <mergeCell ref="A1:L1"/>
    <mergeCell ref="A3:L3"/>
    <mergeCell ref="A4:L4"/>
    <mergeCell ref="A5:L5"/>
    <mergeCell ref="A7:A10"/>
    <mergeCell ref="B7:B10"/>
    <mergeCell ref="C7:C10"/>
    <mergeCell ref="D7:H7"/>
    <mergeCell ref="I7:K7"/>
    <mergeCell ref="L7:L10"/>
    <mergeCell ref="J8:J10"/>
    <mergeCell ref="K8:K10"/>
    <mergeCell ref="D8:D10"/>
    <mergeCell ref="E8:E10"/>
    <mergeCell ref="F8:F10"/>
    <mergeCell ref="G8:G10"/>
    <mergeCell ref="H8:H10"/>
  </mergeCells>
  <pageMargins left="0.7" right="0.7" top="0.75" bottom="0.75" header="0.3" footer="0.3"/>
  <pageSetup paperSize="9" scale="78" fitToHeight="0" orientation="landscape" r:id="rId1"/>
  <rowBreaks count="5" manualBreakCount="5">
    <brk id="37" max="11" man="1"/>
    <brk id="72" max="11" man="1"/>
    <brk id="111" max="11" man="1"/>
    <brk id="148" max="11" man="1"/>
    <brk id="179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6A03C-9C89-4B3E-901F-C6C8CCF6C795}">
  <dimension ref="A1:M204"/>
  <sheetViews>
    <sheetView view="pageBreakPreview" zoomScale="120" zoomScaleNormal="100" zoomScaleSheetLayoutView="120" workbookViewId="0">
      <selection activeCell="A26" sqref="A26"/>
    </sheetView>
  </sheetViews>
  <sheetFormatPr defaultRowHeight="12.75" x14ac:dyDescent="0.2"/>
  <cols>
    <col min="1" max="1" width="42.42578125" customWidth="1"/>
    <col min="2" max="2" width="14.140625" customWidth="1"/>
    <col min="3" max="3" width="9.5703125" customWidth="1"/>
    <col min="4" max="4" width="9.85546875" bestFit="1" customWidth="1"/>
    <col min="5" max="5" width="11" customWidth="1"/>
    <col min="6" max="7" width="9.7109375" customWidth="1"/>
    <col min="8" max="8" width="13.140625" customWidth="1"/>
    <col min="9" max="9" width="11.42578125" customWidth="1"/>
    <col min="10" max="10" width="9.7109375" customWidth="1"/>
    <col min="11" max="12" width="10.7109375" customWidth="1"/>
    <col min="13" max="13" width="9.85546875" bestFit="1" customWidth="1"/>
  </cols>
  <sheetData>
    <row r="1" spans="1:12" ht="15.75" x14ac:dyDescent="0.25">
      <c r="A1" s="4" t="s">
        <v>859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</row>
    <row r="2" spans="1:12" ht="15.75" x14ac:dyDescent="0.25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</row>
    <row r="3" spans="1:12" ht="15.75" x14ac:dyDescent="0.25">
      <c r="A3" s="644" t="s">
        <v>306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</row>
    <row r="4" spans="1:12" ht="15.75" x14ac:dyDescent="0.25">
      <c r="A4" s="644" t="s">
        <v>666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</row>
    <row r="5" spans="1:12" ht="15.75" x14ac:dyDescent="0.25">
      <c r="A5" s="644" t="s">
        <v>18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 t="s">
        <v>26</v>
      </c>
      <c r="K6" s="5"/>
      <c r="L6" s="5"/>
    </row>
    <row r="7" spans="1:12" ht="12.75" customHeight="1" x14ac:dyDescent="0.2">
      <c r="A7" s="7"/>
      <c r="B7" s="7"/>
      <c r="C7" s="646" t="s">
        <v>202</v>
      </c>
      <c r="D7" s="648" t="s">
        <v>33</v>
      </c>
      <c r="E7" s="678"/>
      <c r="F7" s="678"/>
      <c r="G7" s="678"/>
      <c r="H7" s="678"/>
      <c r="I7" s="648" t="s">
        <v>34</v>
      </c>
      <c r="J7" s="679"/>
      <c r="K7" s="680"/>
      <c r="L7" s="646" t="s">
        <v>160</v>
      </c>
    </row>
    <row r="8" spans="1:12" ht="12.75" customHeight="1" x14ac:dyDescent="0.2">
      <c r="A8" s="19" t="s">
        <v>32</v>
      </c>
      <c r="B8" s="19"/>
      <c r="C8" s="659"/>
      <c r="D8" s="646" t="s">
        <v>66</v>
      </c>
      <c r="E8" s="646" t="s">
        <v>67</v>
      </c>
      <c r="F8" s="646" t="s">
        <v>88</v>
      </c>
      <c r="G8" s="654" t="s">
        <v>170</v>
      </c>
      <c r="H8" s="687" t="s">
        <v>155</v>
      </c>
      <c r="I8" s="646" t="s">
        <v>37</v>
      </c>
      <c r="J8" s="646" t="s">
        <v>36</v>
      </c>
      <c r="K8" s="650" t="s">
        <v>173</v>
      </c>
      <c r="L8" s="659"/>
    </row>
    <row r="9" spans="1:12" x14ac:dyDescent="0.2">
      <c r="A9" s="19" t="s">
        <v>35</v>
      </c>
      <c r="B9" s="19"/>
      <c r="C9" s="659"/>
      <c r="D9" s="659"/>
      <c r="E9" s="659"/>
      <c r="F9" s="659"/>
      <c r="G9" s="681"/>
      <c r="H9" s="688"/>
      <c r="I9" s="659"/>
      <c r="J9" s="659"/>
      <c r="K9" s="683"/>
      <c r="L9" s="659"/>
    </row>
    <row r="10" spans="1:12" x14ac:dyDescent="0.2">
      <c r="A10" s="8"/>
      <c r="B10" s="8"/>
      <c r="C10" s="647"/>
      <c r="D10" s="647"/>
      <c r="E10" s="647"/>
      <c r="F10" s="647"/>
      <c r="G10" s="682"/>
      <c r="H10" s="689"/>
      <c r="I10" s="647"/>
      <c r="J10" s="647"/>
      <c r="K10" s="652"/>
      <c r="L10" s="647"/>
    </row>
    <row r="11" spans="1:12" x14ac:dyDescent="0.2">
      <c r="A11" s="7" t="s">
        <v>6</v>
      </c>
      <c r="B11" s="9"/>
      <c r="C11" s="18" t="s">
        <v>7</v>
      </c>
      <c r="D11" s="9" t="s">
        <v>8</v>
      </c>
      <c r="E11" s="18" t="s">
        <v>9</v>
      </c>
      <c r="F11" s="9" t="s">
        <v>10</v>
      </c>
      <c r="G11" s="18" t="s">
        <v>11</v>
      </c>
      <c r="H11" s="17" t="s">
        <v>12</v>
      </c>
      <c r="I11" s="9" t="s">
        <v>14</v>
      </c>
      <c r="J11" s="9" t="s">
        <v>15</v>
      </c>
      <c r="K11" s="18" t="s">
        <v>16</v>
      </c>
      <c r="L11" s="9" t="s">
        <v>17</v>
      </c>
    </row>
    <row r="12" spans="1:12" x14ac:dyDescent="0.2">
      <c r="A12" s="13" t="s">
        <v>398</v>
      </c>
      <c r="B12" s="13"/>
      <c r="C12" s="7"/>
      <c r="D12" s="95"/>
      <c r="E12" s="95"/>
      <c r="F12" s="99"/>
      <c r="G12" s="95"/>
      <c r="H12" s="99"/>
      <c r="I12" s="95"/>
      <c r="J12" s="98"/>
      <c r="K12" s="95"/>
      <c r="L12" s="95"/>
    </row>
    <row r="13" spans="1:12" x14ac:dyDescent="0.2">
      <c r="A13" s="11" t="s">
        <v>39</v>
      </c>
      <c r="B13" s="11" t="s">
        <v>137</v>
      </c>
      <c r="C13" s="453">
        <f>SUM(D13:L13)</f>
        <v>74774</v>
      </c>
      <c r="D13" s="87">
        <v>46685</v>
      </c>
      <c r="E13" s="87">
        <v>6204</v>
      </c>
      <c r="F13" s="542">
        <v>13662</v>
      </c>
      <c r="G13" s="87"/>
      <c r="H13" s="542"/>
      <c r="I13" s="556">
        <v>8223</v>
      </c>
      <c r="J13" s="543">
        <v>0</v>
      </c>
      <c r="K13" s="87">
        <v>0</v>
      </c>
      <c r="L13" s="87">
        <v>0</v>
      </c>
    </row>
    <row r="14" spans="1:12" x14ac:dyDescent="0.2">
      <c r="A14" s="11" t="s">
        <v>578</v>
      </c>
      <c r="B14" s="11"/>
      <c r="C14" s="453">
        <f>SUM(D14:L14)</f>
        <v>76484</v>
      </c>
      <c r="D14" s="542">
        <v>46685</v>
      </c>
      <c r="E14" s="87">
        <v>6204</v>
      </c>
      <c r="F14" s="542">
        <v>15142</v>
      </c>
      <c r="G14" s="87"/>
      <c r="H14" s="542"/>
      <c r="I14" s="556">
        <v>8453</v>
      </c>
      <c r="J14" s="543"/>
      <c r="K14" s="87"/>
      <c r="L14" s="87"/>
    </row>
    <row r="15" spans="1:12" x14ac:dyDescent="0.2">
      <c r="A15" s="11" t="s">
        <v>729</v>
      </c>
      <c r="B15" s="11"/>
      <c r="C15" s="179">
        <f t="shared" ref="C15:C16" si="0">SUM(D15:L15)</f>
        <v>3598</v>
      </c>
      <c r="D15" s="542">
        <v>3388</v>
      </c>
      <c r="E15" s="87">
        <v>210</v>
      </c>
      <c r="F15" s="542"/>
      <c r="G15" s="87"/>
      <c r="H15" s="542"/>
      <c r="I15" s="556"/>
      <c r="J15" s="543"/>
      <c r="K15" s="87"/>
      <c r="L15" s="87"/>
    </row>
    <row r="16" spans="1:12" x14ac:dyDescent="0.2">
      <c r="A16" s="11" t="s">
        <v>731</v>
      </c>
      <c r="B16" s="11"/>
      <c r="C16" s="179">
        <f t="shared" si="0"/>
        <v>800</v>
      </c>
      <c r="D16" s="542">
        <v>800</v>
      </c>
      <c r="E16" s="87"/>
      <c r="F16" s="542"/>
      <c r="G16" s="87"/>
      <c r="H16" s="542"/>
      <c r="I16" s="556"/>
      <c r="J16" s="543"/>
      <c r="K16" s="87"/>
      <c r="L16" s="87"/>
    </row>
    <row r="17" spans="1:13" x14ac:dyDescent="0.2">
      <c r="A17" s="11" t="s">
        <v>622</v>
      </c>
      <c r="B17" s="11"/>
      <c r="C17" s="453">
        <f t="shared" ref="C17:L17" si="1">SUM(C15:C16)</f>
        <v>4398</v>
      </c>
      <c r="D17" s="453">
        <f t="shared" si="1"/>
        <v>4188</v>
      </c>
      <c r="E17" s="453">
        <f t="shared" si="1"/>
        <v>210</v>
      </c>
      <c r="F17" s="453">
        <f t="shared" si="1"/>
        <v>0</v>
      </c>
      <c r="G17" s="453">
        <f t="shared" si="1"/>
        <v>0</v>
      </c>
      <c r="H17" s="453">
        <f t="shared" si="1"/>
        <v>0</v>
      </c>
      <c r="I17" s="453">
        <f t="shared" si="1"/>
        <v>0</v>
      </c>
      <c r="J17" s="453">
        <f t="shared" si="1"/>
        <v>0</v>
      </c>
      <c r="K17" s="453">
        <f t="shared" si="1"/>
        <v>0</v>
      </c>
      <c r="L17" s="453">
        <f t="shared" si="1"/>
        <v>0</v>
      </c>
      <c r="M17" s="140">
        <f>SUM(D17:L17)</f>
        <v>4398</v>
      </c>
    </row>
    <row r="18" spans="1:13" x14ac:dyDescent="0.2">
      <c r="A18" s="15" t="s">
        <v>655</v>
      </c>
      <c r="B18" s="11"/>
      <c r="C18" s="453">
        <f t="shared" ref="C18:L18" si="2">SUM(C14+C17)</f>
        <v>80882</v>
      </c>
      <c r="D18" s="453">
        <f t="shared" si="2"/>
        <v>50873</v>
      </c>
      <c r="E18" s="453">
        <f t="shared" si="2"/>
        <v>6414</v>
      </c>
      <c r="F18" s="453">
        <f t="shared" si="2"/>
        <v>15142</v>
      </c>
      <c r="G18" s="453">
        <f t="shared" si="2"/>
        <v>0</v>
      </c>
      <c r="H18" s="453">
        <f t="shared" si="2"/>
        <v>0</v>
      </c>
      <c r="I18" s="453">
        <f t="shared" si="2"/>
        <v>8453</v>
      </c>
      <c r="J18" s="453">
        <f t="shared" si="2"/>
        <v>0</v>
      </c>
      <c r="K18" s="453">
        <f t="shared" si="2"/>
        <v>0</v>
      </c>
      <c r="L18" s="453">
        <f t="shared" si="2"/>
        <v>0</v>
      </c>
      <c r="M18" s="140">
        <f t="shared" ref="M18:M48" si="3">SUM(D18:L18)</f>
        <v>80882</v>
      </c>
    </row>
    <row r="19" spans="1:13" x14ac:dyDescent="0.2">
      <c r="A19" s="13" t="s">
        <v>399</v>
      </c>
      <c r="B19" s="13"/>
      <c r="C19" s="452"/>
      <c r="D19" s="102"/>
      <c r="E19" s="103"/>
      <c r="F19" s="102"/>
      <c r="G19" s="103"/>
      <c r="H19" s="102"/>
      <c r="I19" s="103"/>
      <c r="J19" s="548"/>
      <c r="K19" s="103"/>
      <c r="L19" s="103"/>
      <c r="M19" s="140">
        <f t="shared" si="3"/>
        <v>0</v>
      </c>
    </row>
    <row r="20" spans="1:13" x14ac:dyDescent="0.2">
      <c r="A20" s="11" t="s">
        <v>28</v>
      </c>
      <c r="B20" s="11" t="s">
        <v>138</v>
      </c>
      <c r="C20" s="453">
        <f>SUM(D20:L20)</f>
        <v>41352</v>
      </c>
      <c r="D20" s="541">
        <v>23684</v>
      </c>
      <c r="E20" s="87">
        <v>3139</v>
      </c>
      <c r="F20" s="542">
        <v>10363</v>
      </c>
      <c r="G20" s="87">
        <v>0</v>
      </c>
      <c r="H20" s="542">
        <v>0</v>
      </c>
      <c r="I20" s="87">
        <v>4166</v>
      </c>
      <c r="J20" s="543">
        <v>0</v>
      </c>
      <c r="K20" s="87">
        <v>0</v>
      </c>
      <c r="L20" s="87">
        <v>0</v>
      </c>
      <c r="M20" s="140">
        <f t="shared" si="3"/>
        <v>41352</v>
      </c>
    </row>
    <row r="21" spans="1:13" x14ac:dyDescent="0.2">
      <c r="A21" s="11" t="s">
        <v>597</v>
      </c>
      <c r="B21" s="11"/>
      <c r="C21" s="453">
        <f>SUM(D21:L21)</f>
        <v>42887</v>
      </c>
      <c r="D21" s="541">
        <v>23784</v>
      </c>
      <c r="E21" s="87">
        <v>3139</v>
      </c>
      <c r="F21" s="542">
        <v>11798</v>
      </c>
      <c r="G21" s="87"/>
      <c r="H21" s="542"/>
      <c r="I21" s="87">
        <v>4166</v>
      </c>
      <c r="J21" s="543"/>
      <c r="K21" s="87"/>
      <c r="L21" s="87"/>
      <c r="M21" s="140">
        <f t="shared" si="3"/>
        <v>42887</v>
      </c>
    </row>
    <row r="22" spans="1:13" x14ac:dyDescent="0.2">
      <c r="A22" s="11" t="s">
        <v>728</v>
      </c>
      <c r="B22" s="11"/>
      <c r="C22" s="179">
        <f t="shared" ref="C22:C27" si="4">SUM(D22:L22)</f>
        <v>1349</v>
      </c>
      <c r="D22" s="541">
        <v>1259</v>
      </c>
      <c r="E22" s="87">
        <v>90</v>
      </c>
      <c r="F22" s="542"/>
      <c r="G22" s="87"/>
      <c r="H22" s="542"/>
      <c r="I22" s="87"/>
      <c r="J22" s="543"/>
      <c r="K22" s="87"/>
      <c r="L22" s="87"/>
      <c r="M22" s="140">
        <f t="shared" si="3"/>
        <v>1349</v>
      </c>
    </row>
    <row r="23" spans="1:13" x14ac:dyDescent="0.2">
      <c r="A23" s="11" t="s">
        <v>727</v>
      </c>
      <c r="B23" s="11"/>
      <c r="C23" s="179">
        <f t="shared" si="4"/>
        <v>1600</v>
      </c>
      <c r="D23" s="541">
        <v>1600</v>
      </c>
      <c r="E23" s="87"/>
      <c r="F23" s="542"/>
      <c r="G23" s="87"/>
      <c r="H23" s="542"/>
      <c r="I23" s="87"/>
      <c r="J23" s="543"/>
      <c r="K23" s="87"/>
      <c r="L23" s="87"/>
      <c r="M23" s="140">
        <f t="shared" si="3"/>
        <v>1600</v>
      </c>
    </row>
    <row r="24" spans="1:13" x14ac:dyDescent="0.2">
      <c r="A24" s="11" t="s">
        <v>730</v>
      </c>
      <c r="B24" s="11"/>
      <c r="C24" s="179">
        <f t="shared" si="4"/>
        <v>200</v>
      </c>
      <c r="D24" s="541">
        <v>200</v>
      </c>
      <c r="E24" s="87"/>
      <c r="F24" s="542"/>
      <c r="G24" s="87"/>
      <c r="H24" s="542"/>
      <c r="I24" s="87"/>
      <c r="J24" s="543"/>
      <c r="K24" s="87"/>
      <c r="L24" s="87"/>
      <c r="M24" s="140">
        <f t="shared" si="3"/>
        <v>200</v>
      </c>
    </row>
    <row r="25" spans="1:13" x14ac:dyDescent="0.2">
      <c r="A25" s="11" t="s">
        <v>811</v>
      </c>
      <c r="B25" s="11"/>
      <c r="C25" s="179">
        <f t="shared" si="4"/>
        <v>1500</v>
      </c>
      <c r="D25" s="541"/>
      <c r="E25" s="87"/>
      <c r="F25" s="542"/>
      <c r="G25" s="87"/>
      <c r="H25" s="542"/>
      <c r="I25" s="87"/>
      <c r="J25" s="543">
        <v>1500</v>
      </c>
      <c r="K25" s="87"/>
      <c r="L25" s="87"/>
      <c r="M25" s="140"/>
    </row>
    <row r="26" spans="1:13" x14ac:dyDescent="0.2">
      <c r="A26" s="11" t="s">
        <v>755</v>
      </c>
      <c r="B26" s="11"/>
      <c r="C26" s="179">
        <f t="shared" si="4"/>
        <v>6350</v>
      </c>
      <c r="D26" s="541"/>
      <c r="E26" s="87"/>
      <c r="F26" s="542">
        <v>6350</v>
      </c>
      <c r="G26" s="87"/>
      <c r="H26" s="542"/>
      <c r="I26" s="87"/>
      <c r="J26" s="543"/>
      <c r="K26" s="87"/>
      <c r="L26" s="87"/>
      <c r="M26" s="140">
        <f t="shared" si="3"/>
        <v>6350</v>
      </c>
    </row>
    <row r="27" spans="1:13" x14ac:dyDescent="0.2">
      <c r="A27" s="11" t="s">
        <v>625</v>
      </c>
      <c r="B27" s="11"/>
      <c r="C27" s="179">
        <f t="shared" si="4"/>
        <v>10999</v>
      </c>
      <c r="D27" s="453">
        <f t="shared" ref="D27:L27" si="5">SUM(D22:D26)</f>
        <v>3059</v>
      </c>
      <c r="E27" s="453">
        <f t="shared" si="5"/>
        <v>90</v>
      </c>
      <c r="F27" s="453">
        <f t="shared" si="5"/>
        <v>6350</v>
      </c>
      <c r="G27" s="453">
        <f t="shared" si="5"/>
        <v>0</v>
      </c>
      <c r="H27" s="453">
        <f t="shared" si="5"/>
        <v>0</v>
      </c>
      <c r="I27" s="453">
        <f t="shared" si="5"/>
        <v>0</v>
      </c>
      <c r="J27" s="453">
        <f t="shared" si="5"/>
        <v>1500</v>
      </c>
      <c r="K27" s="453">
        <f t="shared" si="5"/>
        <v>0</v>
      </c>
      <c r="L27" s="453">
        <f t="shared" si="5"/>
        <v>0</v>
      </c>
      <c r="M27" s="140">
        <f t="shared" si="3"/>
        <v>10999</v>
      </c>
    </row>
    <row r="28" spans="1:13" x14ac:dyDescent="0.2">
      <c r="A28" s="11" t="s">
        <v>696</v>
      </c>
      <c r="B28" s="15"/>
      <c r="C28" s="437">
        <f>SUM(C21+C27)</f>
        <v>53886</v>
      </c>
      <c r="D28" s="437">
        <f t="shared" ref="D28:L28" si="6">SUM(D21+D27)</f>
        <v>26843</v>
      </c>
      <c r="E28" s="437">
        <f t="shared" si="6"/>
        <v>3229</v>
      </c>
      <c r="F28" s="437">
        <f t="shared" si="6"/>
        <v>18148</v>
      </c>
      <c r="G28" s="437">
        <f t="shared" si="6"/>
        <v>0</v>
      </c>
      <c r="H28" s="437">
        <f t="shared" si="6"/>
        <v>0</v>
      </c>
      <c r="I28" s="437">
        <f t="shared" si="6"/>
        <v>4166</v>
      </c>
      <c r="J28" s="437">
        <f t="shared" si="6"/>
        <v>1500</v>
      </c>
      <c r="K28" s="437">
        <f t="shared" si="6"/>
        <v>0</v>
      </c>
      <c r="L28" s="437">
        <f t="shared" si="6"/>
        <v>0</v>
      </c>
      <c r="M28" s="140">
        <f t="shared" si="3"/>
        <v>53886</v>
      </c>
    </row>
    <row r="29" spans="1:13" x14ac:dyDescent="0.2">
      <c r="A29" s="47" t="s">
        <v>400</v>
      </c>
      <c r="B29" s="11"/>
      <c r="C29" s="453"/>
      <c r="D29" s="422"/>
      <c r="E29" s="422"/>
      <c r="F29" s="544"/>
      <c r="G29" s="422"/>
      <c r="H29" s="544"/>
      <c r="I29" s="422"/>
      <c r="J29" s="545"/>
      <c r="K29" s="422"/>
      <c r="L29" s="422"/>
      <c r="M29" s="140">
        <f t="shared" si="3"/>
        <v>0</v>
      </c>
    </row>
    <row r="30" spans="1:13" x14ac:dyDescent="0.2">
      <c r="A30" s="11" t="s">
        <v>28</v>
      </c>
      <c r="B30" s="11" t="s">
        <v>137</v>
      </c>
      <c r="C30" s="453">
        <f>SUM(D30:L30)</f>
        <v>139454</v>
      </c>
      <c r="D30" s="87">
        <v>62240</v>
      </c>
      <c r="E30" s="87">
        <v>11645</v>
      </c>
      <c r="F30" s="542">
        <v>64365</v>
      </c>
      <c r="G30" s="87">
        <v>0</v>
      </c>
      <c r="H30" s="542">
        <v>0</v>
      </c>
      <c r="I30" s="87">
        <v>1204</v>
      </c>
      <c r="J30" s="543">
        <v>0</v>
      </c>
      <c r="K30" s="87">
        <v>0</v>
      </c>
      <c r="L30" s="87">
        <v>0</v>
      </c>
      <c r="M30" s="140">
        <f t="shared" si="3"/>
        <v>139454</v>
      </c>
    </row>
    <row r="31" spans="1:13" x14ac:dyDescent="0.2">
      <c r="A31" s="11" t="s">
        <v>597</v>
      </c>
      <c r="B31" s="11"/>
      <c r="C31" s="453">
        <f>SUM(D31:L31)</f>
        <v>143722</v>
      </c>
      <c r="D31" s="542">
        <v>62340</v>
      </c>
      <c r="E31" s="87">
        <v>11645</v>
      </c>
      <c r="F31" s="542">
        <v>68533</v>
      </c>
      <c r="G31" s="87"/>
      <c r="H31" s="542"/>
      <c r="I31" s="87">
        <v>1204</v>
      </c>
      <c r="J31" s="543"/>
      <c r="K31" s="87"/>
      <c r="L31" s="87"/>
      <c r="M31" s="140">
        <f t="shared" si="3"/>
        <v>143722</v>
      </c>
    </row>
    <row r="32" spans="1:13" s="277" customFormat="1" x14ac:dyDescent="0.2">
      <c r="A32" s="507" t="s">
        <v>727</v>
      </c>
      <c r="B32" s="507"/>
      <c r="C32" s="179">
        <f t="shared" ref="C32:C35" si="7">SUM(D32:L32)</f>
        <v>2200</v>
      </c>
      <c r="D32" s="557">
        <v>2200</v>
      </c>
      <c r="E32" s="556"/>
      <c r="F32" s="557"/>
      <c r="G32" s="556"/>
      <c r="H32" s="557"/>
      <c r="I32" s="556"/>
      <c r="J32" s="558"/>
      <c r="K32" s="556"/>
      <c r="L32" s="556"/>
      <c r="M32" s="140">
        <f t="shared" si="3"/>
        <v>2200</v>
      </c>
    </row>
    <row r="33" spans="1:13" x14ac:dyDescent="0.2">
      <c r="A33" s="11" t="s">
        <v>728</v>
      </c>
      <c r="B33" s="11"/>
      <c r="C33" s="179">
        <f t="shared" si="7"/>
        <v>5027</v>
      </c>
      <c r="D33" s="542">
        <v>4637</v>
      </c>
      <c r="E33" s="87">
        <v>390</v>
      </c>
      <c r="F33" s="542"/>
      <c r="G33" s="87"/>
      <c r="H33" s="542"/>
      <c r="I33" s="87"/>
      <c r="J33" s="543"/>
      <c r="K33" s="87"/>
      <c r="L33" s="87"/>
      <c r="M33" s="140">
        <f t="shared" si="3"/>
        <v>5027</v>
      </c>
    </row>
    <row r="34" spans="1:13" x14ac:dyDescent="0.2">
      <c r="A34" s="11" t="s">
        <v>738</v>
      </c>
      <c r="B34" s="11"/>
      <c r="C34" s="179">
        <f t="shared" si="7"/>
        <v>111</v>
      </c>
      <c r="D34" s="542"/>
      <c r="E34" s="87"/>
      <c r="F34" s="542"/>
      <c r="G34" s="87"/>
      <c r="H34" s="542"/>
      <c r="I34" s="87">
        <v>111</v>
      </c>
      <c r="J34" s="543"/>
      <c r="K34" s="87"/>
      <c r="L34" s="87"/>
      <c r="M34" s="140"/>
    </row>
    <row r="35" spans="1:13" x14ac:dyDescent="0.2">
      <c r="A35" s="11" t="s">
        <v>732</v>
      </c>
      <c r="B35" s="11"/>
      <c r="C35" s="179">
        <f t="shared" si="7"/>
        <v>-2526</v>
      </c>
      <c r="D35" s="542"/>
      <c r="E35" s="87"/>
      <c r="F35" s="542">
        <v>-2526</v>
      </c>
      <c r="G35" s="87"/>
      <c r="H35" s="542"/>
      <c r="I35" s="87"/>
      <c r="J35" s="543"/>
      <c r="K35" s="87"/>
      <c r="L35" s="87"/>
      <c r="M35" s="140">
        <f t="shared" si="3"/>
        <v>-2526</v>
      </c>
    </row>
    <row r="36" spans="1:13" x14ac:dyDescent="0.2">
      <c r="A36" s="11" t="s">
        <v>625</v>
      </c>
      <c r="B36" s="11"/>
      <c r="C36" s="453">
        <f t="shared" ref="C36:L36" si="8">SUM(C32:C35)</f>
        <v>4812</v>
      </c>
      <c r="D36" s="453">
        <f t="shared" si="8"/>
        <v>6837</v>
      </c>
      <c r="E36" s="453">
        <f t="shared" si="8"/>
        <v>390</v>
      </c>
      <c r="F36" s="453">
        <f t="shared" si="8"/>
        <v>-2526</v>
      </c>
      <c r="G36" s="453">
        <f t="shared" si="8"/>
        <v>0</v>
      </c>
      <c r="H36" s="453">
        <f t="shared" si="8"/>
        <v>0</v>
      </c>
      <c r="I36" s="453">
        <f t="shared" si="8"/>
        <v>111</v>
      </c>
      <c r="J36" s="453">
        <f t="shared" si="8"/>
        <v>0</v>
      </c>
      <c r="K36" s="453">
        <f t="shared" si="8"/>
        <v>0</v>
      </c>
      <c r="L36" s="453">
        <f t="shared" si="8"/>
        <v>0</v>
      </c>
      <c r="M36" s="140">
        <f t="shared" si="3"/>
        <v>4812</v>
      </c>
    </row>
    <row r="37" spans="1:13" x14ac:dyDescent="0.2">
      <c r="A37" s="11" t="s">
        <v>700</v>
      </c>
      <c r="B37" s="11"/>
      <c r="C37" s="453">
        <f t="shared" ref="C37:L37" si="9">SUM(C31+C36)</f>
        <v>148534</v>
      </c>
      <c r="D37" s="453">
        <f t="shared" si="9"/>
        <v>69177</v>
      </c>
      <c r="E37" s="453">
        <f t="shared" si="9"/>
        <v>12035</v>
      </c>
      <c r="F37" s="453">
        <f t="shared" si="9"/>
        <v>66007</v>
      </c>
      <c r="G37" s="453">
        <f t="shared" si="9"/>
        <v>0</v>
      </c>
      <c r="H37" s="453">
        <f t="shared" si="9"/>
        <v>0</v>
      </c>
      <c r="I37" s="453">
        <f t="shared" si="9"/>
        <v>1315</v>
      </c>
      <c r="J37" s="453">
        <f t="shared" si="9"/>
        <v>0</v>
      </c>
      <c r="K37" s="453">
        <f t="shared" si="9"/>
        <v>0</v>
      </c>
      <c r="L37" s="453">
        <f t="shared" si="9"/>
        <v>0</v>
      </c>
      <c r="M37" s="140">
        <f t="shared" si="3"/>
        <v>148534</v>
      </c>
    </row>
    <row r="38" spans="1:13" x14ac:dyDescent="0.2">
      <c r="A38" s="13" t="s">
        <v>439</v>
      </c>
      <c r="B38" s="13"/>
      <c r="C38" s="452"/>
      <c r="D38" s="102"/>
      <c r="E38" s="103"/>
      <c r="F38" s="102"/>
      <c r="G38" s="103"/>
      <c r="H38" s="102"/>
      <c r="I38" s="103"/>
      <c r="J38" s="548"/>
      <c r="K38" s="103"/>
      <c r="L38" s="103"/>
      <c r="M38" s="140">
        <f t="shared" si="3"/>
        <v>0</v>
      </c>
    </row>
    <row r="39" spans="1:13" s="147" customFormat="1" x14ac:dyDescent="0.2">
      <c r="A39" s="22" t="s">
        <v>28</v>
      </c>
      <c r="B39" s="22"/>
      <c r="C39" s="453">
        <f t="shared" ref="C39:L39" si="10">SUM(C13+C20+C30)</f>
        <v>255580</v>
      </c>
      <c r="D39" s="453">
        <f t="shared" si="10"/>
        <v>132609</v>
      </c>
      <c r="E39" s="453">
        <f t="shared" si="10"/>
        <v>20988</v>
      </c>
      <c r="F39" s="453">
        <f t="shared" si="10"/>
        <v>88390</v>
      </c>
      <c r="G39" s="453">
        <f t="shared" si="10"/>
        <v>0</v>
      </c>
      <c r="H39" s="453">
        <f t="shared" si="10"/>
        <v>0</v>
      </c>
      <c r="I39" s="453">
        <f t="shared" si="10"/>
        <v>13593</v>
      </c>
      <c r="J39" s="453">
        <f t="shared" si="10"/>
        <v>0</v>
      </c>
      <c r="K39" s="453">
        <f t="shared" si="10"/>
        <v>0</v>
      </c>
      <c r="L39" s="453">
        <f t="shared" si="10"/>
        <v>0</v>
      </c>
      <c r="M39" s="140">
        <f t="shared" si="3"/>
        <v>255580</v>
      </c>
    </row>
    <row r="40" spans="1:13" s="147" customFormat="1" x14ac:dyDescent="0.2">
      <c r="A40" s="22" t="s">
        <v>597</v>
      </c>
      <c r="B40" s="22"/>
      <c r="C40" s="453">
        <f t="shared" ref="C40:L40" si="11">SUM(C14+C21+C31)</f>
        <v>263093</v>
      </c>
      <c r="D40" s="453">
        <f t="shared" si="11"/>
        <v>132809</v>
      </c>
      <c r="E40" s="453">
        <f t="shared" si="11"/>
        <v>20988</v>
      </c>
      <c r="F40" s="453">
        <f t="shared" si="11"/>
        <v>95473</v>
      </c>
      <c r="G40" s="453">
        <f t="shared" si="11"/>
        <v>0</v>
      </c>
      <c r="H40" s="453">
        <f t="shared" si="11"/>
        <v>0</v>
      </c>
      <c r="I40" s="453">
        <f t="shared" si="11"/>
        <v>13823</v>
      </c>
      <c r="J40" s="453">
        <f t="shared" si="11"/>
        <v>0</v>
      </c>
      <c r="K40" s="453">
        <f t="shared" si="11"/>
        <v>0</v>
      </c>
      <c r="L40" s="453">
        <f t="shared" si="11"/>
        <v>0</v>
      </c>
      <c r="M40" s="140">
        <f t="shared" si="3"/>
        <v>263093</v>
      </c>
    </row>
    <row r="41" spans="1:13" s="147" customFormat="1" x14ac:dyDescent="0.2">
      <c r="A41" s="22" t="s">
        <v>625</v>
      </c>
      <c r="B41" s="22"/>
      <c r="C41" s="453">
        <f t="shared" ref="C41:L41" si="12">SUM(C17,C27,C36)</f>
        <v>20209</v>
      </c>
      <c r="D41" s="453">
        <f t="shared" si="12"/>
        <v>14084</v>
      </c>
      <c r="E41" s="453">
        <f t="shared" si="12"/>
        <v>690</v>
      </c>
      <c r="F41" s="453">
        <f t="shared" si="12"/>
        <v>3824</v>
      </c>
      <c r="G41" s="453">
        <f t="shared" si="12"/>
        <v>0</v>
      </c>
      <c r="H41" s="453">
        <f t="shared" si="12"/>
        <v>0</v>
      </c>
      <c r="I41" s="453">
        <f t="shared" si="12"/>
        <v>111</v>
      </c>
      <c r="J41" s="453">
        <f t="shared" si="12"/>
        <v>1500</v>
      </c>
      <c r="K41" s="453">
        <f t="shared" si="12"/>
        <v>0</v>
      </c>
      <c r="L41" s="453">
        <f t="shared" si="12"/>
        <v>0</v>
      </c>
      <c r="M41" s="140">
        <f t="shared" si="3"/>
        <v>20209</v>
      </c>
    </row>
    <row r="42" spans="1:13" s="147" customFormat="1" x14ac:dyDescent="0.2">
      <c r="A42" s="14" t="s">
        <v>700</v>
      </c>
      <c r="B42" s="14"/>
      <c r="C42" s="437">
        <f>SUM(C40:C41)</f>
        <v>283302</v>
      </c>
      <c r="D42" s="437">
        <f t="shared" ref="D42:L42" si="13">SUM(D40:D41)</f>
        <v>146893</v>
      </c>
      <c r="E42" s="437">
        <f t="shared" si="13"/>
        <v>21678</v>
      </c>
      <c r="F42" s="437">
        <f t="shared" si="13"/>
        <v>99297</v>
      </c>
      <c r="G42" s="437">
        <f t="shared" si="13"/>
        <v>0</v>
      </c>
      <c r="H42" s="437">
        <f t="shared" si="13"/>
        <v>0</v>
      </c>
      <c r="I42" s="437">
        <f t="shared" si="13"/>
        <v>13934</v>
      </c>
      <c r="J42" s="437">
        <f t="shared" si="13"/>
        <v>1500</v>
      </c>
      <c r="K42" s="437">
        <f t="shared" si="13"/>
        <v>0</v>
      </c>
      <c r="L42" s="437">
        <f t="shared" si="13"/>
        <v>0</v>
      </c>
      <c r="M42" s="140">
        <f t="shared" si="3"/>
        <v>283302</v>
      </c>
    </row>
    <row r="43" spans="1:13" x14ac:dyDescent="0.2">
      <c r="A43" s="533" t="s">
        <v>598</v>
      </c>
      <c r="B43" s="519"/>
      <c r="C43" s="520">
        <f>C39-C46-C49</f>
        <v>214228</v>
      </c>
      <c r="D43" s="559">
        <f>D39-D46-D49</f>
        <v>108925</v>
      </c>
      <c r="E43" s="559">
        <f>E39-E46-E49</f>
        <v>17849</v>
      </c>
      <c r="F43" s="559">
        <f>F39-F46-F49</f>
        <v>78027</v>
      </c>
      <c r="G43" s="559">
        <v>0</v>
      </c>
      <c r="H43" s="559"/>
      <c r="I43" s="559">
        <f>I39-I46-I49</f>
        <v>9427</v>
      </c>
      <c r="J43" s="559">
        <v>0</v>
      </c>
      <c r="K43" s="559">
        <v>0</v>
      </c>
      <c r="L43" s="559">
        <v>0</v>
      </c>
      <c r="M43" s="140">
        <f t="shared" si="3"/>
        <v>214228</v>
      </c>
    </row>
    <row r="44" spans="1:13" x14ac:dyDescent="0.2">
      <c r="A44" s="629" t="s">
        <v>585</v>
      </c>
      <c r="B44" s="623"/>
      <c r="C44" s="453">
        <f>C40-C47-C50</f>
        <v>220206</v>
      </c>
      <c r="D44" s="632">
        <f>D40-D47-D50</f>
        <v>109025</v>
      </c>
      <c r="E44" s="632">
        <f t="shared" ref="E44:L44" si="14">E40-E47-E50</f>
        <v>17849</v>
      </c>
      <c r="F44" s="632">
        <f t="shared" si="14"/>
        <v>83675</v>
      </c>
      <c r="G44" s="632">
        <f t="shared" si="14"/>
        <v>0</v>
      </c>
      <c r="H44" s="632">
        <f t="shared" si="14"/>
        <v>0</v>
      </c>
      <c r="I44" s="632">
        <f t="shared" si="14"/>
        <v>9657</v>
      </c>
      <c r="J44" s="632">
        <f t="shared" si="14"/>
        <v>0</v>
      </c>
      <c r="K44" s="632">
        <f t="shared" si="14"/>
        <v>0</v>
      </c>
      <c r="L44" s="632">
        <f t="shared" si="14"/>
        <v>0</v>
      </c>
      <c r="M44" s="140">
        <f t="shared" si="3"/>
        <v>220206</v>
      </c>
    </row>
    <row r="45" spans="1:13" x14ac:dyDescent="0.2">
      <c r="A45" s="532" t="s">
        <v>667</v>
      </c>
      <c r="B45" s="516"/>
      <c r="C45" s="437">
        <f>C42-C48</f>
        <v>229416</v>
      </c>
      <c r="D45" s="437">
        <f t="shared" ref="D45:L45" si="15">D42-D48</f>
        <v>120050</v>
      </c>
      <c r="E45" s="437">
        <f t="shared" si="15"/>
        <v>18449</v>
      </c>
      <c r="F45" s="437">
        <f t="shared" si="15"/>
        <v>81149</v>
      </c>
      <c r="G45" s="437">
        <f t="shared" si="15"/>
        <v>0</v>
      </c>
      <c r="H45" s="437">
        <f t="shared" si="15"/>
        <v>0</v>
      </c>
      <c r="I45" s="437">
        <f t="shared" si="15"/>
        <v>9768</v>
      </c>
      <c r="J45" s="437">
        <f t="shared" si="15"/>
        <v>0</v>
      </c>
      <c r="K45" s="437">
        <f t="shared" si="15"/>
        <v>0</v>
      </c>
      <c r="L45" s="437">
        <f t="shared" si="15"/>
        <v>0</v>
      </c>
      <c r="M45" s="140">
        <f t="shared" si="3"/>
        <v>229416</v>
      </c>
    </row>
    <row r="46" spans="1:13" x14ac:dyDescent="0.2">
      <c r="A46" s="533" t="s">
        <v>599</v>
      </c>
      <c r="B46" s="519"/>
      <c r="C46" s="520">
        <f>SUM(C20)</f>
        <v>41352</v>
      </c>
      <c r="D46" s="559">
        <f>SUM(D20)</f>
        <v>23684</v>
      </c>
      <c r="E46" s="559">
        <f>SUM(E20)</f>
        <v>3139</v>
      </c>
      <c r="F46" s="559">
        <f>SUM(F20)</f>
        <v>10363</v>
      </c>
      <c r="G46" s="561">
        <v>0</v>
      </c>
      <c r="H46" s="561">
        <v>0</v>
      </c>
      <c r="I46" s="559">
        <f>SUM(I20)</f>
        <v>4166</v>
      </c>
      <c r="J46" s="561">
        <v>0</v>
      </c>
      <c r="K46" s="561">
        <v>0</v>
      </c>
      <c r="L46" s="561">
        <v>0</v>
      </c>
      <c r="M46" s="140">
        <f t="shared" si="3"/>
        <v>41352</v>
      </c>
    </row>
    <row r="47" spans="1:13" x14ac:dyDescent="0.2">
      <c r="A47" s="629" t="s">
        <v>584</v>
      </c>
      <c r="B47" s="623"/>
      <c r="C47" s="453">
        <f>SUM(C21)</f>
        <v>42887</v>
      </c>
      <c r="D47" s="632">
        <f>SUM(D21)</f>
        <v>23784</v>
      </c>
      <c r="E47" s="632">
        <f t="shared" ref="E47:L47" si="16">SUM(E21)</f>
        <v>3139</v>
      </c>
      <c r="F47" s="632">
        <f t="shared" si="16"/>
        <v>11798</v>
      </c>
      <c r="G47" s="632">
        <f t="shared" si="16"/>
        <v>0</v>
      </c>
      <c r="H47" s="632">
        <f t="shared" si="16"/>
        <v>0</v>
      </c>
      <c r="I47" s="632">
        <f t="shared" si="16"/>
        <v>4166</v>
      </c>
      <c r="J47" s="632">
        <f t="shared" si="16"/>
        <v>0</v>
      </c>
      <c r="K47" s="632">
        <f t="shared" si="16"/>
        <v>0</v>
      </c>
      <c r="L47" s="632">
        <f t="shared" si="16"/>
        <v>0</v>
      </c>
      <c r="M47" s="140">
        <f t="shared" si="3"/>
        <v>42887</v>
      </c>
    </row>
    <row r="48" spans="1:13" x14ac:dyDescent="0.2">
      <c r="A48" s="532" t="s">
        <v>733</v>
      </c>
      <c r="B48" s="516"/>
      <c r="C48" s="453">
        <f>SUM(C28)</f>
        <v>53886</v>
      </c>
      <c r="D48" s="453">
        <f t="shared" ref="D48:L48" si="17">SUM(D28)</f>
        <v>26843</v>
      </c>
      <c r="E48" s="453">
        <f t="shared" si="17"/>
        <v>3229</v>
      </c>
      <c r="F48" s="453">
        <f t="shared" si="17"/>
        <v>18148</v>
      </c>
      <c r="G48" s="453">
        <f t="shared" si="17"/>
        <v>0</v>
      </c>
      <c r="H48" s="453">
        <f t="shared" si="17"/>
        <v>0</v>
      </c>
      <c r="I48" s="453">
        <f t="shared" si="17"/>
        <v>4166</v>
      </c>
      <c r="J48" s="453">
        <f t="shared" si="17"/>
        <v>1500</v>
      </c>
      <c r="K48" s="453">
        <f t="shared" si="17"/>
        <v>0</v>
      </c>
      <c r="L48" s="453">
        <f t="shared" si="17"/>
        <v>0</v>
      </c>
      <c r="M48" s="140">
        <f t="shared" si="3"/>
        <v>53886</v>
      </c>
    </row>
    <row r="49" spans="1:13" x14ac:dyDescent="0.2">
      <c r="A49" s="533" t="s">
        <v>600</v>
      </c>
      <c r="B49" s="519"/>
      <c r="C49" s="520"/>
      <c r="D49" s="520"/>
      <c r="E49" s="520"/>
      <c r="F49" s="520"/>
      <c r="G49" s="520"/>
      <c r="H49" s="520"/>
      <c r="I49" s="520"/>
      <c r="J49" s="520"/>
      <c r="K49" s="520"/>
      <c r="L49" s="520"/>
    </row>
    <row r="50" spans="1:13" x14ac:dyDescent="0.2">
      <c r="A50" s="629" t="s">
        <v>587</v>
      </c>
      <c r="B50" s="623"/>
      <c r="C50" s="453"/>
      <c r="D50" s="453"/>
      <c r="E50" s="453"/>
      <c r="F50" s="453"/>
      <c r="G50" s="453"/>
      <c r="H50" s="453"/>
      <c r="I50" s="453"/>
      <c r="J50" s="453"/>
      <c r="K50" s="453"/>
      <c r="L50" s="633"/>
    </row>
    <row r="51" spans="1:13" x14ac:dyDescent="0.2">
      <c r="A51" s="532" t="s">
        <v>734</v>
      </c>
      <c r="B51" s="513"/>
      <c r="C51" s="562"/>
      <c r="D51" s="560"/>
      <c r="E51" s="560"/>
      <c r="F51" s="560"/>
      <c r="G51" s="560"/>
      <c r="H51" s="560"/>
      <c r="I51" s="560"/>
      <c r="J51" s="560"/>
      <c r="K51" s="560"/>
      <c r="L51" s="563"/>
      <c r="M51" s="535"/>
    </row>
    <row r="52" spans="1:13" x14ac:dyDescent="0.2">
      <c r="A52" s="1"/>
      <c r="B52" s="1"/>
      <c r="C52" s="1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3" x14ac:dyDescent="0.2">
      <c r="A53" s="1"/>
      <c r="B53" s="1"/>
      <c r="C53" s="1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</sheetData>
  <mergeCells count="15">
    <mergeCell ref="A3:L3"/>
    <mergeCell ref="A4:L4"/>
    <mergeCell ref="A5:L5"/>
    <mergeCell ref="C7:C10"/>
    <mergeCell ref="D7:H7"/>
    <mergeCell ref="I7:K7"/>
    <mergeCell ref="L7:L10"/>
    <mergeCell ref="D8:D10"/>
    <mergeCell ref="E8:E10"/>
    <mergeCell ref="F8:F10"/>
    <mergeCell ref="G8:G10"/>
    <mergeCell ref="H8:H10"/>
    <mergeCell ref="I8:I10"/>
    <mergeCell ref="J8:J10"/>
    <mergeCell ref="K8:K10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76" firstPageNumber="13" orientation="landscape" r:id="rId1"/>
  <headerFooter alignWithMargins="0">
    <oddFooter>&amp;P. oldal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2D3A-3EF3-4EBB-8C12-92368815D084}">
  <dimension ref="A1:M196"/>
  <sheetViews>
    <sheetView view="pageBreakPreview" zoomScale="120" zoomScaleNormal="100" zoomScaleSheetLayoutView="120" workbookViewId="0"/>
  </sheetViews>
  <sheetFormatPr defaultRowHeight="12.75" x14ac:dyDescent="0.2"/>
  <cols>
    <col min="1" max="1" width="42.42578125" customWidth="1"/>
    <col min="2" max="2" width="14.140625" customWidth="1"/>
    <col min="3" max="3" width="9.5703125" customWidth="1"/>
    <col min="4" max="4" width="9.85546875" bestFit="1" customWidth="1"/>
    <col min="5" max="5" width="11" customWidth="1"/>
    <col min="6" max="7" width="9.7109375" customWidth="1"/>
    <col min="8" max="8" width="13.140625" customWidth="1"/>
    <col min="9" max="9" width="11.42578125" customWidth="1"/>
    <col min="10" max="10" width="9.7109375" customWidth="1"/>
    <col min="11" max="12" width="10.7109375" customWidth="1"/>
    <col min="13" max="13" width="9.85546875" bestFit="1" customWidth="1"/>
  </cols>
  <sheetData>
    <row r="1" spans="1:12" ht="15.75" x14ac:dyDescent="0.25">
      <c r="A1" s="4" t="s">
        <v>860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</row>
    <row r="2" spans="1:12" ht="15.75" x14ac:dyDescent="0.25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</row>
    <row r="3" spans="1:12" ht="15.75" x14ac:dyDescent="0.25">
      <c r="A3" s="644" t="s">
        <v>308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</row>
    <row r="4" spans="1:12" ht="15.75" x14ac:dyDescent="0.25">
      <c r="A4" s="644" t="s">
        <v>644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</row>
    <row r="5" spans="1:12" ht="15.75" x14ac:dyDescent="0.25">
      <c r="A5" s="644" t="s">
        <v>18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 t="s">
        <v>26</v>
      </c>
      <c r="K6" s="5"/>
      <c r="L6" s="5"/>
    </row>
    <row r="7" spans="1:12" ht="12.75" customHeight="1" x14ac:dyDescent="0.2">
      <c r="A7" s="7"/>
      <c r="B7" s="7"/>
      <c r="C7" s="646" t="s">
        <v>202</v>
      </c>
      <c r="D7" s="648" t="s">
        <v>33</v>
      </c>
      <c r="E7" s="678"/>
      <c r="F7" s="678"/>
      <c r="G7" s="678"/>
      <c r="H7" s="678"/>
      <c r="I7" s="648" t="s">
        <v>34</v>
      </c>
      <c r="J7" s="679"/>
      <c r="K7" s="680"/>
      <c r="L7" s="646" t="s">
        <v>160</v>
      </c>
    </row>
    <row r="8" spans="1:12" ht="12.75" customHeight="1" x14ac:dyDescent="0.2">
      <c r="A8" s="19" t="s">
        <v>32</v>
      </c>
      <c r="B8" s="19"/>
      <c r="C8" s="659"/>
      <c r="D8" s="646" t="s">
        <v>66</v>
      </c>
      <c r="E8" s="646" t="s">
        <v>67</v>
      </c>
      <c r="F8" s="646" t="s">
        <v>88</v>
      </c>
      <c r="G8" s="654" t="s">
        <v>170</v>
      </c>
      <c r="H8" s="687" t="s">
        <v>155</v>
      </c>
      <c r="I8" s="646" t="s">
        <v>37</v>
      </c>
      <c r="J8" s="646" t="s">
        <v>36</v>
      </c>
      <c r="K8" s="650" t="s">
        <v>173</v>
      </c>
      <c r="L8" s="659"/>
    </row>
    <row r="9" spans="1:12" x14ac:dyDescent="0.2">
      <c r="A9" s="19" t="s">
        <v>35</v>
      </c>
      <c r="B9" s="19"/>
      <c r="C9" s="659"/>
      <c r="D9" s="659"/>
      <c r="E9" s="659"/>
      <c r="F9" s="659"/>
      <c r="G9" s="681"/>
      <c r="H9" s="688"/>
      <c r="I9" s="659"/>
      <c r="J9" s="659"/>
      <c r="K9" s="683"/>
      <c r="L9" s="659"/>
    </row>
    <row r="10" spans="1:12" x14ac:dyDescent="0.2">
      <c r="A10" s="8"/>
      <c r="B10" s="8"/>
      <c r="C10" s="647"/>
      <c r="D10" s="647"/>
      <c r="E10" s="647"/>
      <c r="F10" s="647"/>
      <c r="G10" s="682"/>
      <c r="H10" s="689"/>
      <c r="I10" s="647"/>
      <c r="J10" s="647"/>
      <c r="K10" s="652"/>
      <c r="L10" s="647"/>
    </row>
    <row r="11" spans="1:12" x14ac:dyDescent="0.2">
      <c r="A11" s="7" t="s">
        <v>6</v>
      </c>
      <c r="B11" s="9"/>
      <c r="C11" s="18" t="s">
        <v>7</v>
      </c>
      <c r="D11" s="9" t="s">
        <v>8</v>
      </c>
      <c r="E11" s="18" t="s">
        <v>9</v>
      </c>
      <c r="F11" s="9" t="s">
        <v>10</v>
      </c>
      <c r="G11" s="18" t="s">
        <v>11</v>
      </c>
      <c r="H11" s="17" t="s">
        <v>12</v>
      </c>
      <c r="I11" s="9" t="s">
        <v>14</v>
      </c>
      <c r="J11" s="9" t="s">
        <v>15</v>
      </c>
      <c r="K11" s="18" t="s">
        <v>16</v>
      </c>
      <c r="L11" s="9" t="s">
        <v>17</v>
      </c>
    </row>
    <row r="12" spans="1:12" x14ac:dyDescent="0.2">
      <c r="A12" s="13" t="s">
        <v>402</v>
      </c>
      <c r="B12" s="13"/>
      <c r="C12" s="7"/>
      <c r="D12" s="95"/>
      <c r="E12" s="95"/>
      <c r="F12" s="99"/>
      <c r="G12" s="95"/>
      <c r="H12" s="99"/>
      <c r="I12" s="95"/>
      <c r="J12" s="98"/>
      <c r="K12" s="95"/>
      <c r="L12" s="95"/>
    </row>
    <row r="13" spans="1:12" x14ac:dyDescent="0.2">
      <c r="A13" s="11" t="s">
        <v>39</v>
      </c>
      <c r="B13" s="11" t="s">
        <v>138</v>
      </c>
      <c r="C13" s="453">
        <f>SUM(D13:L13)</f>
        <v>273496</v>
      </c>
      <c r="D13" s="77">
        <v>137318</v>
      </c>
      <c r="E13" s="77">
        <v>22888</v>
      </c>
      <c r="F13" s="96">
        <v>108390</v>
      </c>
      <c r="G13" s="77"/>
      <c r="H13" s="96"/>
      <c r="I13" s="207">
        <v>4900</v>
      </c>
      <c r="J13" s="110">
        <v>0</v>
      </c>
      <c r="K13" s="77">
        <v>0</v>
      </c>
      <c r="L13" s="77">
        <v>0</v>
      </c>
    </row>
    <row r="14" spans="1:12" x14ac:dyDescent="0.2">
      <c r="A14" s="11" t="s">
        <v>578</v>
      </c>
      <c r="B14" s="11"/>
      <c r="C14" s="453">
        <f>SUM(D14:L14)</f>
        <v>284213</v>
      </c>
      <c r="D14" s="96">
        <v>137318</v>
      </c>
      <c r="E14" s="77">
        <v>22888</v>
      </c>
      <c r="F14" s="96">
        <v>119107</v>
      </c>
      <c r="G14" s="77"/>
      <c r="H14" s="96"/>
      <c r="I14" s="207">
        <v>4900</v>
      </c>
      <c r="J14" s="110"/>
      <c r="K14" s="77"/>
      <c r="L14" s="77"/>
    </row>
    <row r="15" spans="1:12" x14ac:dyDescent="0.2">
      <c r="A15" s="11" t="s">
        <v>740</v>
      </c>
      <c r="B15" s="11"/>
      <c r="C15" s="453">
        <f>SUM(D15:L15)</f>
        <v>900</v>
      </c>
      <c r="D15" s="96"/>
      <c r="E15" s="77"/>
      <c r="F15" s="96">
        <v>900</v>
      </c>
      <c r="G15" s="77"/>
      <c r="H15" s="96"/>
      <c r="I15" s="207"/>
      <c r="J15" s="110"/>
      <c r="K15" s="77"/>
      <c r="L15" s="77"/>
    </row>
    <row r="16" spans="1:12" x14ac:dyDescent="0.2">
      <c r="A16" s="11" t="s">
        <v>790</v>
      </c>
      <c r="B16" s="11"/>
      <c r="C16" s="453">
        <f>SUM(D16:L16)</f>
        <v>1500</v>
      </c>
      <c r="D16" s="96">
        <v>1500</v>
      </c>
      <c r="E16" s="77"/>
      <c r="F16" s="96"/>
      <c r="G16" s="77"/>
      <c r="H16" s="96"/>
      <c r="I16" s="207"/>
      <c r="J16" s="110"/>
      <c r="K16" s="77"/>
      <c r="L16" s="77"/>
    </row>
    <row r="17" spans="1:13" x14ac:dyDescent="0.2">
      <c r="A17" s="11" t="s">
        <v>626</v>
      </c>
      <c r="B17" s="11"/>
      <c r="C17" s="470">
        <f>SUM(C15+C16)</f>
        <v>2400</v>
      </c>
      <c r="D17" s="470">
        <f t="shared" ref="D17:L17" si="0">SUM(D15+D16)</f>
        <v>1500</v>
      </c>
      <c r="E17" s="470">
        <f t="shared" si="0"/>
        <v>0</v>
      </c>
      <c r="F17" s="470">
        <f t="shared" si="0"/>
        <v>900</v>
      </c>
      <c r="G17" s="470">
        <f t="shared" si="0"/>
        <v>0</v>
      </c>
      <c r="H17" s="470">
        <f t="shared" si="0"/>
        <v>0</v>
      </c>
      <c r="I17" s="470">
        <f t="shared" si="0"/>
        <v>0</v>
      </c>
      <c r="J17" s="470">
        <f t="shared" si="0"/>
        <v>0</v>
      </c>
      <c r="K17" s="470">
        <f t="shared" si="0"/>
        <v>0</v>
      </c>
      <c r="L17" s="470">
        <f t="shared" si="0"/>
        <v>0</v>
      </c>
    </row>
    <row r="18" spans="1:13" x14ac:dyDescent="0.2">
      <c r="A18" s="11" t="s">
        <v>735</v>
      </c>
      <c r="B18" s="11"/>
      <c r="C18" s="453">
        <f>SUM(C14+C17)</f>
        <v>286613</v>
      </c>
      <c r="D18" s="453">
        <f t="shared" ref="D18:L18" si="1">SUM(D14+D17)</f>
        <v>138818</v>
      </c>
      <c r="E18" s="453">
        <f t="shared" si="1"/>
        <v>22888</v>
      </c>
      <c r="F18" s="453">
        <f t="shared" si="1"/>
        <v>120007</v>
      </c>
      <c r="G18" s="453">
        <f t="shared" si="1"/>
        <v>0</v>
      </c>
      <c r="H18" s="453">
        <f t="shared" si="1"/>
        <v>0</v>
      </c>
      <c r="I18" s="453">
        <f t="shared" si="1"/>
        <v>4900</v>
      </c>
      <c r="J18" s="453">
        <f t="shared" si="1"/>
        <v>0</v>
      </c>
      <c r="K18" s="453">
        <f t="shared" si="1"/>
        <v>0</v>
      </c>
      <c r="L18" s="453">
        <f t="shared" si="1"/>
        <v>0</v>
      </c>
      <c r="M18" s="140">
        <f>SUM(D18:L18)</f>
        <v>286613</v>
      </c>
    </row>
    <row r="19" spans="1:13" x14ac:dyDescent="0.2">
      <c r="A19" s="13" t="s">
        <v>403</v>
      </c>
      <c r="B19" s="13"/>
      <c r="C19" s="452"/>
      <c r="D19" s="102"/>
      <c r="E19" s="95"/>
      <c r="F19" s="99"/>
      <c r="G19" s="95"/>
      <c r="H19" s="99"/>
      <c r="I19" s="103"/>
      <c r="J19" s="98"/>
      <c r="K19" s="95"/>
      <c r="L19" s="95"/>
      <c r="M19" s="140">
        <f t="shared" ref="M19:M34" si="2">SUM(D19:L19)</f>
        <v>0</v>
      </c>
    </row>
    <row r="20" spans="1:13" x14ac:dyDescent="0.2">
      <c r="A20" s="11" t="s">
        <v>28</v>
      </c>
      <c r="B20" s="11" t="s">
        <v>138</v>
      </c>
      <c r="C20" s="453">
        <f>SUM(D20:L20)</f>
        <v>173659</v>
      </c>
      <c r="D20" s="92">
        <v>99234</v>
      </c>
      <c r="E20" s="77">
        <v>16878</v>
      </c>
      <c r="F20" s="96">
        <v>53871</v>
      </c>
      <c r="G20" s="77">
        <v>0</v>
      </c>
      <c r="H20" s="96">
        <v>0</v>
      </c>
      <c r="I20" s="87">
        <v>3676</v>
      </c>
      <c r="J20" s="110">
        <v>0</v>
      </c>
      <c r="K20" s="77">
        <v>0</v>
      </c>
      <c r="L20" s="77">
        <v>0</v>
      </c>
      <c r="M20" s="140">
        <f t="shared" si="2"/>
        <v>173659</v>
      </c>
    </row>
    <row r="21" spans="1:13" x14ac:dyDescent="0.2">
      <c r="A21" s="11" t="s">
        <v>578</v>
      </c>
      <c r="B21" s="11"/>
      <c r="C21" s="453">
        <f t="shared" ref="C21:C23" si="3">SUM(D21:L21)</f>
        <v>175254</v>
      </c>
      <c r="D21" s="92">
        <v>99234</v>
      </c>
      <c r="E21" s="77">
        <v>16878</v>
      </c>
      <c r="F21" s="96">
        <v>55466</v>
      </c>
      <c r="G21" s="77"/>
      <c r="H21" s="96"/>
      <c r="I21" s="87">
        <v>3676</v>
      </c>
      <c r="J21" s="110"/>
      <c r="K21" s="77"/>
      <c r="L21" s="77"/>
      <c r="M21" s="140">
        <f t="shared" si="2"/>
        <v>175254</v>
      </c>
    </row>
    <row r="22" spans="1:13" x14ac:dyDescent="0.2">
      <c r="A22" s="11" t="s">
        <v>741</v>
      </c>
      <c r="B22" s="11"/>
      <c r="C22" s="453">
        <f t="shared" si="3"/>
        <v>400</v>
      </c>
      <c r="D22" s="92"/>
      <c r="E22" s="77"/>
      <c r="F22" s="96">
        <v>400</v>
      </c>
      <c r="G22" s="77"/>
      <c r="H22" s="96"/>
      <c r="I22" s="87"/>
      <c r="J22" s="110"/>
      <c r="K22" s="77"/>
      <c r="L22" s="77"/>
      <c r="M22" s="140">
        <f t="shared" si="2"/>
        <v>400</v>
      </c>
    </row>
    <row r="23" spans="1:13" x14ac:dyDescent="0.2">
      <c r="A23" s="11" t="s">
        <v>791</v>
      </c>
      <c r="B23" s="11"/>
      <c r="C23" s="453">
        <f t="shared" si="3"/>
        <v>1000</v>
      </c>
      <c r="D23" s="92">
        <v>1000</v>
      </c>
      <c r="E23" s="77"/>
      <c r="F23" s="96"/>
      <c r="G23" s="77"/>
      <c r="H23" s="96"/>
      <c r="I23" s="87"/>
      <c r="J23" s="110"/>
      <c r="K23" s="77"/>
      <c r="L23" s="77"/>
      <c r="M23" s="140">
        <f t="shared" si="2"/>
        <v>1000</v>
      </c>
    </row>
    <row r="24" spans="1:13" x14ac:dyDescent="0.2">
      <c r="A24" s="11" t="s">
        <v>622</v>
      </c>
      <c r="B24" s="11"/>
      <c r="C24" s="470">
        <f>SUM(C22+C23)</f>
        <v>1400</v>
      </c>
      <c r="D24" s="470">
        <f t="shared" ref="D24:L24" si="4">SUM(D22+D23)</f>
        <v>1000</v>
      </c>
      <c r="E24" s="470">
        <f t="shared" si="4"/>
        <v>0</v>
      </c>
      <c r="F24" s="470">
        <f t="shared" si="4"/>
        <v>400</v>
      </c>
      <c r="G24" s="470">
        <f t="shared" si="4"/>
        <v>0</v>
      </c>
      <c r="H24" s="470">
        <f t="shared" si="4"/>
        <v>0</v>
      </c>
      <c r="I24" s="470">
        <f t="shared" si="4"/>
        <v>0</v>
      </c>
      <c r="J24" s="470">
        <f t="shared" si="4"/>
        <v>0</v>
      </c>
      <c r="K24" s="470">
        <f t="shared" si="4"/>
        <v>0</v>
      </c>
      <c r="L24" s="470">
        <f t="shared" si="4"/>
        <v>0</v>
      </c>
      <c r="M24" s="140">
        <f t="shared" si="2"/>
        <v>1400</v>
      </c>
    </row>
    <row r="25" spans="1:13" x14ac:dyDescent="0.2">
      <c r="A25" s="15" t="s">
        <v>735</v>
      </c>
      <c r="B25" s="15"/>
      <c r="C25" s="437">
        <f>SUM(C24+C21)</f>
        <v>176654</v>
      </c>
      <c r="D25" s="437">
        <f t="shared" ref="D25:L25" si="5">SUM(D24+D21)</f>
        <v>100234</v>
      </c>
      <c r="E25" s="437">
        <f t="shared" si="5"/>
        <v>16878</v>
      </c>
      <c r="F25" s="437">
        <f t="shared" si="5"/>
        <v>55866</v>
      </c>
      <c r="G25" s="437">
        <f t="shared" si="5"/>
        <v>0</v>
      </c>
      <c r="H25" s="437">
        <f t="shared" si="5"/>
        <v>0</v>
      </c>
      <c r="I25" s="437">
        <f t="shared" si="5"/>
        <v>3676</v>
      </c>
      <c r="J25" s="437">
        <f t="shared" si="5"/>
        <v>0</v>
      </c>
      <c r="K25" s="437">
        <f t="shared" si="5"/>
        <v>0</v>
      </c>
      <c r="L25" s="437">
        <f t="shared" si="5"/>
        <v>0</v>
      </c>
      <c r="M25" s="140">
        <f t="shared" si="2"/>
        <v>176654</v>
      </c>
    </row>
    <row r="26" spans="1:13" x14ac:dyDescent="0.2">
      <c r="A26" s="50" t="s">
        <v>404</v>
      </c>
      <c r="B26" s="11"/>
      <c r="C26" s="453"/>
      <c r="D26" s="420"/>
      <c r="E26" s="420"/>
      <c r="F26" s="421"/>
      <c r="G26" s="420"/>
      <c r="H26" s="421"/>
      <c r="I26" s="422"/>
      <c r="J26" s="423"/>
      <c r="K26" s="420"/>
      <c r="L26" s="420"/>
      <c r="M26" s="140">
        <f t="shared" si="2"/>
        <v>0</v>
      </c>
    </row>
    <row r="27" spans="1:13" x14ac:dyDescent="0.2">
      <c r="A27" s="11" t="s">
        <v>28</v>
      </c>
      <c r="B27" s="11" t="s">
        <v>137</v>
      </c>
      <c r="C27" s="453">
        <f>SUM(D27:L27)</f>
        <v>101367</v>
      </c>
      <c r="D27" s="77">
        <v>78492</v>
      </c>
      <c r="E27" s="77">
        <v>11732</v>
      </c>
      <c r="F27" s="96">
        <v>8005</v>
      </c>
      <c r="G27" s="77">
        <v>0</v>
      </c>
      <c r="H27" s="96">
        <v>0</v>
      </c>
      <c r="I27" s="87">
        <v>3138</v>
      </c>
      <c r="J27" s="110">
        <v>0</v>
      </c>
      <c r="K27" s="77">
        <v>0</v>
      </c>
      <c r="L27" s="77">
        <v>0</v>
      </c>
      <c r="M27" s="140">
        <f t="shared" si="2"/>
        <v>101367</v>
      </c>
    </row>
    <row r="28" spans="1:13" x14ac:dyDescent="0.2">
      <c r="A28" s="11" t="s">
        <v>578</v>
      </c>
      <c r="B28" s="11"/>
      <c r="C28" s="453">
        <f>SUM(D28:L28)</f>
        <v>101367</v>
      </c>
      <c r="D28" s="96">
        <v>78492</v>
      </c>
      <c r="E28" s="77">
        <v>11732</v>
      </c>
      <c r="F28" s="96">
        <v>8005</v>
      </c>
      <c r="G28" s="77"/>
      <c r="H28" s="96"/>
      <c r="I28" s="87">
        <v>3138</v>
      </c>
      <c r="J28" s="110"/>
      <c r="K28" s="77"/>
      <c r="L28" s="77"/>
      <c r="M28" s="140">
        <f t="shared" si="2"/>
        <v>101367</v>
      </c>
    </row>
    <row r="29" spans="1:13" x14ac:dyDescent="0.2">
      <c r="A29" s="11" t="s">
        <v>735</v>
      </c>
      <c r="B29" s="11"/>
      <c r="C29" s="453">
        <f>SUM(D29:L29)</f>
        <v>101367</v>
      </c>
      <c r="D29" s="96">
        <v>78492</v>
      </c>
      <c r="E29" s="77">
        <v>11732</v>
      </c>
      <c r="F29" s="96">
        <v>8005</v>
      </c>
      <c r="G29" s="77"/>
      <c r="H29" s="96"/>
      <c r="I29" s="87">
        <v>3138</v>
      </c>
      <c r="J29" s="110"/>
      <c r="K29" s="77"/>
      <c r="L29" s="77"/>
      <c r="M29" s="140">
        <f t="shared" si="2"/>
        <v>101367</v>
      </c>
    </row>
    <row r="30" spans="1:13" x14ac:dyDescent="0.2">
      <c r="A30" s="13" t="s">
        <v>440</v>
      </c>
      <c r="B30" s="13"/>
      <c r="C30" s="452"/>
      <c r="D30" s="99"/>
      <c r="E30" s="95"/>
      <c r="F30" s="99"/>
      <c r="G30" s="95"/>
      <c r="H30" s="99"/>
      <c r="I30" s="95"/>
      <c r="J30" s="98"/>
      <c r="K30" s="95"/>
      <c r="L30" s="95"/>
      <c r="M30" s="140">
        <f t="shared" si="2"/>
        <v>0</v>
      </c>
    </row>
    <row r="31" spans="1:13" s="147" customFormat="1" x14ac:dyDescent="0.2">
      <c r="A31" s="22" t="s">
        <v>28</v>
      </c>
      <c r="B31" s="22"/>
      <c r="C31" s="453">
        <f t="shared" ref="C31:L31" si="6">SUM(C13+C20+C27)</f>
        <v>548522</v>
      </c>
      <c r="D31" s="453">
        <f t="shared" si="6"/>
        <v>315044</v>
      </c>
      <c r="E31" s="453">
        <f t="shared" si="6"/>
        <v>51498</v>
      </c>
      <c r="F31" s="453">
        <f t="shared" si="6"/>
        <v>170266</v>
      </c>
      <c r="G31" s="453">
        <f t="shared" si="6"/>
        <v>0</v>
      </c>
      <c r="H31" s="453">
        <f t="shared" si="6"/>
        <v>0</v>
      </c>
      <c r="I31" s="453">
        <f t="shared" si="6"/>
        <v>11714</v>
      </c>
      <c r="J31" s="453">
        <f t="shared" si="6"/>
        <v>0</v>
      </c>
      <c r="K31" s="453">
        <f t="shared" si="6"/>
        <v>0</v>
      </c>
      <c r="L31" s="453">
        <f t="shared" si="6"/>
        <v>0</v>
      </c>
      <c r="M31" s="140">
        <f t="shared" si="2"/>
        <v>548522</v>
      </c>
    </row>
    <row r="32" spans="1:13" s="147" customFormat="1" x14ac:dyDescent="0.2">
      <c r="A32" s="50" t="s">
        <v>578</v>
      </c>
      <c r="B32" s="22"/>
      <c r="C32" s="453">
        <f>SUM(C14+C21+C28)</f>
        <v>560834</v>
      </c>
      <c r="D32" s="453">
        <f>SUM(D14+D21+D28)</f>
        <v>315044</v>
      </c>
      <c r="E32" s="453">
        <f t="shared" ref="E32:L32" si="7">SUM(E14+E21+E28)</f>
        <v>51498</v>
      </c>
      <c r="F32" s="453">
        <f t="shared" si="7"/>
        <v>182578</v>
      </c>
      <c r="G32" s="453">
        <f t="shared" si="7"/>
        <v>0</v>
      </c>
      <c r="H32" s="453">
        <f t="shared" si="7"/>
        <v>0</v>
      </c>
      <c r="I32" s="453">
        <f t="shared" si="7"/>
        <v>11714</v>
      </c>
      <c r="J32" s="453">
        <f t="shared" si="7"/>
        <v>0</v>
      </c>
      <c r="K32" s="453">
        <f t="shared" si="7"/>
        <v>0</v>
      </c>
      <c r="L32" s="453">
        <f t="shared" si="7"/>
        <v>0</v>
      </c>
      <c r="M32" s="140">
        <f t="shared" si="2"/>
        <v>560834</v>
      </c>
    </row>
    <row r="33" spans="1:13" s="147" customFormat="1" x14ac:dyDescent="0.2">
      <c r="A33" s="50" t="s">
        <v>622</v>
      </c>
      <c r="B33" s="22"/>
      <c r="C33" s="453">
        <f>SUM(C17+C24)</f>
        <v>3800</v>
      </c>
      <c r="D33" s="453">
        <f t="shared" ref="D33:L33" si="8">SUM(D17+D24)</f>
        <v>2500</v>
      </c>
      <c r="E33" s="453">
        <f t="shared" si="8"/>
        <v>0</v>
      </c>
      <c r="F33" s="453">
        <f t="shared" si="8"/>
        <v>1300</v>
      </c>
      <c r="G33" s="453">
        <f t="shared" si="8"/>
        <v>0</v>
      </c>
      <c r="H33" s="453">
        <f t="shared" si="8"/>
        <v>0</v>
      </c>
      <c r="I33" s="453">
        <f t="shared" si="8"/>
        <v>0</v>
      </c>
      <c r="J33" s="453">
        <f t="shared" si="8"/>
        <v>0</v>
      </c>
      <c r="K33" s="453">
        <f t="shared" si="8"/>
        <v>0</v>
      </c>
      <c r="L33" s="453">
        <f t="shared" si="8"/>
        <v>0</v>
      </c>
      <c r="M33" s="140">
        <f t="shared" si="2"/>
        <v>3800</v>
      </c>
    </row>
    <row r="34" spans="1:13" s="147" customFormat="1" x14ac:dyDescent="0.2">
      <c r="A34" s="50" t="s">
        <v>735</v>
      </c>
      <c r="B34" s="14"/>
      <c r="C34" s="453">
        <f>SUM(C32:C33)</f>
        <v>564634</v>
      </c>
      <c r="D34" s="453">
        <f t="shared" ref="D34:L34" si="9">SUM(D32:D33)</f>
        <v>317544</v>
      </c>
      <c r="E34" s="453">
        <f t="shared" si="9"/>
        <v>51498</v>
      </c>
      <c r="F34" s="453">
        <f t="shared" si="9"/>
        <v>183878</v>
      </c>
      <c r="G34" s="453">
        <f t="shared" si="9"/>
        <v>0</v>
      </c>
      <c r="H34" s="453">
        <f t="shared" si="9"/>
        <v>0</v>
      </c>
      <c r="I34" s="453">
        <f t="shared" si="9"/>
        <v>11714</v>
      </c>
      <c r="J34" s="453">
        <f t="shared" si="9"/>
        <v>0</v>
      </c>
      <c r="K34" s="453">
        <f t="shared" si="9"/>
        <v>0</v>
      </c>
      <c r="L34" s="453">
        <f t="shared" si="9"/>
        <v>0</v>
      </c>
      <c r="M34" s="140">
        <f t="shared" si="2"/>
        <v>564634</v>
      </c>
    </row>
    <row r="35" spans="1:13" x14ac:dyDescent="0.2">
      <c r="A35" s="589" t="s">
        <v>605</v>
      </c>
      <c r="B35" s="533"/>
      <c r="C35" s="621">
        <f>C31-C38-C41</f>
        <v>101367</v>
      </c>
      <c r="D35" s="509">
        <f>D31-D38-D41</f>
        <v>78492</v>
      </c>
      <c r="E35" s="509">
        <f>E31-E38-E41</f>
        <v>11732</v>
      </c>
      <c r="F35" s="509">
        <f>F31-F38-F41</f>
        <v>8005</v>
      </c>
      <c r="G35" s="509">
        <v>0</v>
      </c>
      <c r="H35" s="509"/>
      <c r="I35" s="509">
        <f>I31-I38-I41</f>
        <v>3138</v>
      </c>
      <c r="J35" s="509">
        <v>0</v>
      </c>
      <c r="K35" s="509">
        <v>0</v>
      </c>
      <c r="L35" s="509">
        <v>0</v>
      </c>
    </row>
    <row r="36" spans="1:13" x14ac:dyDescent="0.2">
      <c r="A36" s="628" t="s">
        <v>585</v>
      </c>
      <c r="B36" s="629"/>
      <c r="C36" s="622">
        <f>C32-C39-C42</f>
        <v>101367</v>
      </c>
      <c r="D36" s="622">
        <f t="shared" ref="D36:L36" si="10">D32-D39-D42</f>
        <v>78492</v>
      </c>
      <c r="E36" s="622">
        <f t="shared" si="10"/>
        <v>11732</v>
      </c>
      <c r="F36" s="622">
        <f t="shared" si="10"/>
        <v>8005</v>
      </c>
      <c r="G36" s="622">
        <f t="shared" si="10"/>
        <v>0</v>
      </c>
      <c r="H36" s="622">
        <f t="shared" si="10"/>
        <v>0</v>
      </c>
      <c r="I36" s="622">
        <f t="shared" si="10"/>
        <v>3138</v>
      </c>
      <c r="J36" s="622">
        <f t="shared" si="10"/>
        <v>0</v>
      </c>
      <c r="K36" s="622">
        <f t="shared" si="10"/>
        <v>0</v>
      </c>
      <c r="L36" s="622">
        <f t="shared" si="10"/>
        <v>0</v>
      </c>
    </row>
    <row r="37" spans="1:13" x14ac:dyDescent="0.2">
      <c r="A37" s="590" t="s">
        <v>701</v>
      </c>
      <c r="B37" s="532"/>
      <c r="C37" s="595">
        <f>C34-C40</f>
        <v>101367</v>
      </c>
      <c r="D37" s="510">
        <f>D34-D40</f>
        <v>78492</v>
      </c>
      <c r="E37" s="510">
        <f t="shared" ref="E37:L37" si="11">E34-E40</f>
        <v>11732</v>
      </c>
      <c r="F37" s="510">
        <f t="shared" si="11"/>
        <v>8005</v>
      </c>
      <c r="G37" s="510">
        <f t="shared" si="11"/>
        <v>0</v>
      </c>
      <c r="H37" s="510">
        <f t="shared" si="11"/>
        <v>0</v>
      </c>
      <c r="I37" s="510">
        <f t="shared" si="11"/>
        <v>3138</v>
      </c>
      <c r="J37" s="510">
        <f t="shared" si="11"/>
        <v>0</v>
      </c>
      <c r="K37" s="510">
        <f t="shared" si="11"/>
        <v>0</v>
      </c>
      <c r="L37" s="510">
        <f t="shared" si="11"/>
        <v>0</v>
      </c>
    </row>
    <row r="38" spans="1:13" x14ac:dyDescent="0.2">
      <c r="A38" s="589" t="s">
        <v>599</v>
      </c>
      <c r="B38" s="533"/>
      <c r="C38" s="621">
        <f>SUM(C20,C13)</f>
        <v>447155</v>
      </c>
      <c r="D38" s="509">
        <f>SUM(D20,D13)</f>
        <v>236552</v>
      </c>
      <c r="E38" s="509">
        <f>SUM(E20,E13)</f>
        <v>39766</v>
      </c>
      <c r="F38" s="509">
        <f>SUM(F20,F13)</f>
        <v>162261</v>
      </c>
      <c r="G38" s="594">
        <v>0</v>
      </c>
      <c r="H38" s="594">
        <v>0</v>
      </c>
      <c r="I38" s="509">
        <f>SUM(I20,I13)</f>
        <v>8576</v>
      </c>
      <c r="J38" s="594">
        <v>0</v>
      </c>
      <c r="K38" s="594">
        <v>0</v>
      </c>
      <c r="L38" s="594">
        <v>0</v>
      </c>
    </row>
    <row r="39" spans="1:13" x14ac:dyDescent="0.2">
      <c r="A39" s="628" t="s">
        <v>584</v>
      </c>
      <c r="B39" s="629"/>
      <c r="C39" s="622">
        <f>SUM(C21,C14)</f>
        <v>459467</v>
      </c>
      <c r="D39" s="622">
        <f t="shared" ref="D39:L39" si="12">SUM(D21,D14)</f>
        <v>236552</v>
      </c>
      <c r="E39" s="622">
        <f t="shared" si="12"/>
        <v>39766</v>
      </c>
      <c r="F39" s="622">
        <f t="shared" si="12"/>
        <v>174573</v>
      </c>
      <c r="G39" s="622">
        <f t="shared" si="12"/>
        <v>0</v>
      </c>
      <c r="H39" s="622">
        <f t="shared" si="12"/>
        <v>0</v>
      </c>
      <c r="I39" s="622">
        <f t="shared" si="12"/>
        <v>8576</v>
      </c>
      <c r="J39" s="622">
        <f t="shared" si="12"/>
        <v>0</v>
      </c>
      <c r="K39" s="622">
        <f t="shared" si="12"/>
        <v>0</v>
      </c>
      <c r="L39" s="622">
        <f t="shared" si="12"/>
        <v>0</v>
      </c>
    </row>
    <row r="40" spans="1:13" x14ac:dyDescent="0.2">
      <c r="A40" s="590" t="s">
        <v>677</v>
      </c>
      <c r="B40" s="532"/>
      <c r="C40" s="595">
        <f>SUM(C18+C25)</f>
        <v>463267</v>
      </c>
      <c r="D40" s="595">
        <f t="shared" ref="D40:L40" si="13">SUM(D18+D25)</f>
        <v>239052</v>
      </c>
      <c r="E40" s="595">
        <f t="shared" si="13"/>
        <v>39766</v>
      </c>
      <c r="F40" s="595">
        <f t="shared" si="13"/>
        <v>175873</v>
      </c>
      <c r="G40" s="595">
        <f t="shared" si="13"/>
        <v>0</v>
      </c>
      <c r="H40" s="595">
        <f t="shared" si="13"/>
        <v>0</v>
      </c>
      <c r="I40" s="595">
        <f t="shared" si="13"/>
        <v>8576</v>
      </c>
      <c r="J40" s="595">
        <f t="shared" si="13"/>
        <v>0</v>
      </c>
      <c r="K40" s="595">
        <f t="shared" si="13"/>
        <v>0</v>
      </c>
      <c r="L40" s="595">
        <f t="shared" si="13"/>
        <v>0</v>
      </c>
    </row>
    <row r="41" spans="1:13" x14ac:dyDescent="0.2">
      <c r="A41" s="589" t="s">
        <v>600</v>
      </c>
      <c r="B41" s="533"/>
      <c r="C41" s="512">
        <v>0</v>
      </c>
      <c r="D41" s="103">
        <v>0</v>
      </c>
      <c r="E41" s="103">
        <v>0</v>
      </c>
      <c r="F41" s="103">
        <v>0</v>
      </c>
      <c r="G41" s="103">
        <f>SUM(G31)</f>
        <v>0</v>
      </c>
      <c r="H41" s="103">
        <f>SUM(H31)</f>
        <v>0</v>
      </c>
      <c r="I41" s="103">
        <v>0</v>
      </c>
      <c r="J41" s="103">
        <f>SUM(J31)</f>
        <v>0</v>
      </c>
      <c r="K41" s="103">
        <f>SUM(K31)</f>
        <v>0</v>
      </c>
      <c r="L41" s="103">
        <f>SUM(L31)</f>
        <v>0</v>
      </c>
    </row>
    <row r="42" spans="1:13" x14ac:dyDescent="0.2">
      <c r="A42" s="630" t="s">
        <v>606</v>
      </c>
      <c r="B42" s="631"/>
      <c r="C42" s="592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</row>
    <row r="43" spans="1:13" x14ac:dyDescent="0.2">
      <c r="A43" s="591" t="s">
        <v>702</v>
      </c>
      <c r="B43" s="534"/>
      <c r="C43" s="592">
        <v>0</v>
      </c>
      <c r="D43" s="87">
        <v>0</v>
      </c>
      <c r="E43" s="87">
        <v>0</v>
      </c>
      <c r="F43" s="87">
        <v>0</v>
      </c>
      <c r="G43" s="87">
        <f t="shared" ref="G43:L43" si="14">SUM(G34)</f>
        <v>0</v>
      </c>
      <c r="H43" s="87">
        <f t="shared" si="14"/>
        <v>0</v>
      </c>
      <c r="I43" s="87">
        <v>0</v>
      </c>
      <c r="J43" s="87">
        <f t="shared" si="14"/>
        <v>0</v>
      </c>
      <c r="K43" s="87">
        <f t="shared" si="14"/>
        <v>0</v>
      </c>
      <c r="L43" s="87">
        <f t="shared" si="14"/>
        <v>0</v>
      </c>
      <c r="M43" s="535"/>
    </row>
    <row r="44" spans="1:13" x14ac:dyDescent="0.2">
      <c r="A44" s="1"/>
      <c r="B44" s="1"/>
      <c r="C44" s="1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13" x14ac:dyDescent="0.2">
      <c r="A45" s="1"/>
      <c r="B45" s="1"/>
      <c r="C45" s="1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</sheetData>
  <mergeCells count="15">
    <mergeCell ref="A3:L3"/>
    <mergeCell ref="A4:L4"/>
    <mergeCell ref="A5:L5"/>
    <mergeCell ref="C7:C10"/>
    <mergeCell ref="D7:H7"/>
    <mergeCell ref="I7:K7"/>
    <mergeCell ref="L7:L10"/>
    <mergeCell ref="D8:D10"/>
    <mergeCell ref="E8:E10"/>
    <mergeCell ref="F8:F10"/>
    <mergeCell ref="G8:G10"/>
    <mergeCell ref="H8:H10"/>
    <mergeCell ref="I8:I10"/>
    <mergeCell ref="J8:J10"/>
    <mergeCell ref="K8:K10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0" firstPageNumber="13" orientation="landscape" r:id="rId1"/>
  <headerFooter alignWithMargins="0">
    <oddFooter>&amp;P. oldal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E96FB-6FC4-4A6B-B911-84B7C2650806}">
  <dimension ref="A1:Q219"/>
  <sheetViews>
    <sheetView view="pageBreakPreview" topLeftCell="A49" zoomScale="120" zoomScaleNormal="100" zoomScaleSheetLayoutView="120" workbookViewId="0"/>
  </sheetViews>
  <sheetFormatPr defaultRowHeight="12.75" x14ac:dyDescent="0.2"/>
  <cols>
    <col min="1" max="1" width="42.42578125" customWidth="1"/>
    <col min="2" max="2" width="14.140625" customWidth="1"/>
    <col min="3" max="3" width="9.5703125" customWidth="1"/>
    <col min="4" max="4" width="9.85546875" bestFit="1" customWidth="1"/>
    <col min="5" max="5" width="11" customWidth="1"/>
    <col min="6" max="7" width="9.7109375" customWidth="1"/>
    <col min="8" max="8" width="13.140625" customWidth="1"/>
    <col min="9" max="9" width="11.42578125" customWidth="1"/>
    <col min="10" max="10" width="9.7109375" customWidth="1"/>
    <col min="11" max="12" width="10.7109375" customWidth="1"/>
    <col min="13" max="13" width="9.85546875" bestFit="1" customWidth="1"/>
  </cols>
  <sheetData>
    <row r="1" spans="1:13" ht="15.75" x14ac:dyDescent="0.25">
      <c r="A1" s="4" t="s">
        <v>861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</row>
    <row r="3" spans="1:13" ht="15.75" x14ac:dyDescent="0.25">
      <c r="A3" s="644" t="s">
        <v>405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</row>
    <row r="4" spans="1:13" ht="15.75" x14ac:dyDescent="0.25">
      <c r="A4" s="644" t="s">
        <v>644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</row>
    <row r="5" spans="1:13" ht="15.75" x14ac:dyDescent="0.25">
      <c r="A5" s="644" t="s">
        <v>18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</row>
    <row r="6" spans="1:13" x14ac:dyDescent="0.2">
      <c r="A6" s="5"/>
      <c r="B6" s="5"/>
      <c r="C6" s="5"/>
      <c r="D6" s="5"/>
      <c r="E6" s="5"/>
      <c r="F6" s="5"/>
      <c r="G6" s="5"/>
      <c r="H6" s="5"/>
      <c r="I6" s="5"/>
      <c r="J6" s="5" t="s">
        <v>26</v>
      </c>
      <c r="K6" s="5"/>
      <c r="L6" s="5"/>
    </row>
    <row r="7" spans="1:13" ht="12.75" customHeight="1" x14ac:dyDescent="0.2">
      <c r="A7" s="7"/>
      <c r="B7" s="7"/>
      <c r="C7" s="646" t="s">
        <v>202</v>
      </c>
      <c r="D7" s="648" t="s">
        <v>33</v>
      </c>
      <c r="E7" s="678"/>
      <c r="F7" s="678"/>
      <c r="G7" s="678"/>
      <c r="H7" s="678"/>
      <c r="I7" s="648" t="s">
        <v>34</v>
      </c>
      <c r="J7" s="679"/>
      <c r="K7" s="680"/>
      <c r="L7" s="646" t="s">
        <v>160</v>
      </c>
    </row>
    <row r="8" spans="1:13" ht="12.75" customHeight="1" x14ac:dyDescent="0.2">
      <c r="A8" s="19" t="s">
        <v>32</v>
      </c>
      <c r="B8" s="19"/>
      <c r="C8" s="659"/>
      <c r="D8" s="646" t="s">
        <v>66</v>
      </c>
      <c r="E8" s="646" t="s">
        <v>67</v>
      </c>
      <c r="F8" s="646" t="s">
        <v>88</v>
      </c>
      <c r="G8" s="654" t="s">
        <v>170</v>
      </c>
      <c r="H8" s="687" t="s">
        <v>155</v>
      </c>
      <c r="I8" s="646" t="s">
        <v>37</v>
      </c>
      <c r="J8" s="646" t="s">
        <v>36</v>
      </c>
      <c r="K8" s="650" t="s">
        <v>173</v>
      </c>
      <c r="L8" s="659"/>
    </row>
    <row r="9" spans="1:13" x14ac:dyDescent="0.2">
      <c r="A9" s="19" t="s">
        <v>35</v>
      </c>
      <c r="B9" s="19"/>
      <c r="C9" s="659"/>
      <c r="D9" s="659"/>
      <c r="E9" s="659"/>
      <c r="F9" s="659"/>
      <c r="G9" s="681"/>
      <c r="H9" s="688"/>
      <c r="I9" s="659"/>
      <c r="J9" s="659"/>
      <c r="K9" s="683"/>
      <c r="L9" s="659"/>
    </row>
    <row r="10" spans="1:13" x14ac:dyDescent="0.2">
      <c r="A10" s="8"/>
      <c r="B10" s="8"/>
      <c r="C10" s="647"/>
      <c r="D10" s="647"/>
      <c r="E10" s="647"/>
      <c r="F10" s="647"/>
      <c r="G10" s="682"/>
      <c r="H10" s="689"/>
      <c r="I10" s="647"/>
      <c r="J10" s="647"/>
      <c r="K10" s="652"/>
      <c r="L10" s="647"/>
    </row>
    <row r="11" spans="1:13" x14ac:dyDescent="0.2">
      <c r="A11" s="7" t="s">
        <v>6</v>
      </c>
      <c r="B11" s="9"/>
      <c r="C11" s="18" t="s">
        <v>7</v>
      </c>
      <c r="D11" s="9" t="s">
        <v>8</v>
      </c>
      <c r="E11" s="18" t="s">
        <v>9</v>
      </c>
      <c r="F11" s="9" t="s">
        <v>10</v>
      </c>
      <c r="G11" s="18" t="s">
        <v>11</v>
      </c>
      <c r="H11" s="17" t="s">
        <v>12</v>
      </c>
      <c r="I11" s="9" t="s">
        <v>14</v>
      </c>
      <c r="J11" s="9" t="s">
        <v>15</v>
      </c>
      <c r="K11" s="18" t="s">
        <v>16</v>
      </c>
      <c r="L11" s="9" t="s">
        <v>17</v>
      </c>
    </row>
    <row r="12" spans="1:13" x14ac:dyDescent="0.2">
      <c r="A12" s="13" t="s">
        <v>406</v>
      </c>
      <c r="B12" s="13"/>
      <c r="C12" s="7"/>
      <c r="D12" s="95"/>
      <c r="E12" s="95"/>
      <c r="F12" s="99"/>
      <c r="G12" s="95"/>
      <c r="H12" s="99"/>
      <c r="I12" s="95"/>
      <c r="J12" s="98"/>
      <c r="K12" s="95"/>
      <c r="L12" s="95"/>
    </row>
    <row r="13" spans="1:13" x14ac:dyDescent="0.2">
      <c r="A13" s="11" t="s">
        <v>39</v>
      </c>
      <c r="B13" s="11" t="s">
        <v>137</v>
      </c>
      <c r="C13" s="453">
        <f>SUM(D13:L13)</f>
        <v>63110</v>
      </c>
      <c r="D13" s="77">
        <v>32490</v>
      </c>
      <c r="E13" s="77">
        <v>5186</v>
      </c>
      <c r="F13" s="96">
        <v>19719</v>
      </c>
      <c r="G13" s="77"/>
      <c r="H13" s="96"/>
      <c r="I13" s="207">
        <v>5715</v>
      </c>
      <c r="J13" s="110"/>
      <c r="K13" s="77"/>
      <c r="L13" s="77">
        <v>0</v>
      </c>
      <c r="M13" s="140">
        <f>SUM(D13:L13)</f>
        <v>63110</v>
      </c>
    </row>
    <row r="14" spans="1:13" x14ac:dyDescent="0.2">
      <c r="A14" s="11" t="s">
        <v>581</v>
      </c>
      <c r="B14" s="11"/>
      <c r="C14" s="453">
        <f>SUM(D14:L14)</f>
        <v>63972</v>
      </c>
      <c r="D14" s="96">
        <v>32490</v>
      </c>
      <c r="E14" s="77">
        <v>5186</v>
      </c>
      <c r="F14" s="96">
        <v>20581</v>
      </c>
      <c r="G14" s="77"/>
      <c r="H14" s="96"/>
      <c r="I14" s="207">
        <v>5715</v>
      </c>
      <c r="J14" s="110"/>
      <c r="K14" s="77"/>
      <c r="L14" s="77"/>
      <c r="M14" s="140">
        <f t="shared" ref="M14:M66" si="0">SUM(D14:L14)</f>
        <v>63972</v>
      </c>
    </row>
    <row r="15" spans="1:13" x14ac:dyDescent="0.2">
      <c r="A15" s="11" t="s">
        <v>630</v>
      </c>
      <c r="B15" s="11"/>
      <c r="C15" s="453">
        <f>SUM(D15:L15)</f>
        <v>862</v>
      </c>
      <c r="D15" s="96"/>
      <c r="E15" s="77"/>
      <c r="F15" s="96">
        <v>862</v>
      </c>
      <c r="G15" s="77"/>
      <c r="H15" s="96"/>
      <c r="I15" s="207"/>
      <c r="J15" s="110"/>
      <c r="K15" s="77"/>
      <c r="L15" s="77"/>
      <c r="M15" s="140">
        <f t="shared" si="0"/>
        <v>862</v>
      </c>
    </row>
    <row r="16" spans="1:13" x14ac:dyDescent="0.2">
      <c r="A16" s="11" t="s">
        <v>783</v>
      </c>
      <c r="B16" s="11"/>
      <c r="C16" s="453">
        <f t="shared" ref="C16:C18" si="1">SUM(D16:L16)</f>
        <v>11130</v>
      </c>
      <c r="D16" s="96">
        <v>10000</v>
      </c>
      <c r="E16" s="77">
        <v>1130</v>
      </c>
      <c r="F16" s="96"/>
      <c r="G16" s="77"/>
      <c r="H16" s="96"/>
      <c r="I16" s="207"/>
      <c r="J16" s="110"/>
      <c r="K16" s="77"/>
      <c r="L16" s="77"/>
      <c r="M16" s="140"/>
    </row>
    <row r="17" spans="1:13" x14ac:dyDescent="0.2">
      <c r="A17" s="11" t="s">
        <v>781</v>
      </c>
      <c r="B17" s="11"/>
      <c r="C17" s="453">
        <f t="shared" si="1"/>
        <v>1000</v>
      </c>
      <c r="D17" s="96">
        <v>1000</v>
      </c>
      <c r="E17" s="77"/>
      <c r="F17" s="96"/>
      <c r="G17" s="77"/>
      <c r="H17" s="96"/>
      <c r="I17" s="207"/>
      <c r="J17" s="110"/>
      <c r="K17" s="77"/>
      <c r="L17" s="77"/>
      <c r="M17" s="140"/>
    </row>
    <row r="18" spans="1:13" x14ac:dyDescent="0.2">
      <c r="A18" s="11" t="s">
        <v>782</v>
      </c>
      <c r="B18" s="11"/>
      <c r="C18" s="453">
        <f t="shared" si="1"/>
        <v>7500</v>
      </c>
      <c r="D18" s="96">
        <v>7500</v>
      </c>
      <c r="E18" s="77"/>
      <c r="F18" s="96"/>
      <c r="G18" s="77"/>
      <c r="H18" s="96"/>
      <c r="I18" s="207"/>
      <c r="J18" s="110"/>
      <c r="K18" s="77"/>
      <c r="L18" s="77"/>
      <c r="M18" s="140"/>
    </row>
    <row r="19" spans="1:13" x14ac:dyDescent="0.2">
      <c r="A19" s="11" t="s">
        <v>719</v>
      </c>
      <c r="B19" s="11"/>
      <c r="C19" s="453">
        <f t="shared" ref="C19" si="2">SUM(D19:L19)</f>
        <v>12477</v>
      </c>
      <c r="D19" s="96"/>
      <c r="E19" s="77"/>
      <c r="F19" s="96">
        <v>12477</v>
      </c>
      <c r="G19" s="77"/>
      <c r="H19" s="96"/>
      <c r="I19" s="207"/>
      <c r="J19" s="110"/>
      <c r="K19" s="77"/>
      <c r="L19" s="77"/>
      <c r="M19" s="140">
        <f t="shared" si="0"/>
        <v>12477</v>
      </c>
    </row>
    <row r="20" spans="1:13" x14ac:dyDescent="0.2">
      <c r="A20" s="11" t="s">
        <v>622</v>
      </c>
      <c r="B20" s="11"/>
      <c r="C20" s="453">
        <f>SUM(C15:C19)</f>
        <v>32969</v>
      </c>
      <c r="D20" s="453">
        <f t="shared" ref="D20:L20" si="3">SUM(D15:D19)</f>
        <v>18500</v>
      </c>
      <c r="E20" s="453">
        <f t="shared" si="3"/>
        <v>1130</v>
      </c>
      <c r="F20" s="453">
        <f t="shared" si="3"/>
        <v>13339</v>
      </c>
      <c r="G20" s="453">
        <f t="shared" si="3"/>
        <v>0</v>
      </c>
      <c r="H20" s="453">
        <f t="shared" si="3"/>
        <v>0</v>
      </c>
      <c r="I20" s="453">
        <f t="shared" si="3"/>
        <v>0</v>
      </c>
      <c r="J20" s="453">
        <f t="shared" si="3"/>
        <v>0</v>
      </c>
      <c r="K20" s="453">
        <f t="shared" si="3"/>
        <v>0</v>
      </c>
      <c r="L20" s="453">
        <f t="shared" si="3"/>
        <v>0</v>
      </c>
      <c r="M20" s="140">
        <f t="shared" si="0"/>
        <v>32969</v>
      </c>
    </row>
    <row r="21" spans="1:13" x14ac:dyDescent="0.2">
      <c r="A21" s="11" t="s">
        <v>673</v>
      </c>
      <c r="B21" s="11"/>
      <c r="C21" s="453">
        <f>SUM(C14+C20)</f>
        <v>96941</v>
      </c>
      <c r="D21" s="453">
        <f t="shared" ref="D21:L21" si="4">SUM(D14+D20)</f>
        <v>50990</v>
      </c>
      <c r="E21" s="453">
        <f t="shared" si="4"/>
        <v>6316</v>
      </c>
      <c r="F21" s="453">
        <f t="shared" si="4"/>
        <v>33920</v>
      </c>
      <c r="G21" s="453">
        <f t="shared" si="4"/>
        <v>0</v>
      </c>
      <c r="H21" s="453">
        <f t="shared" si="4"/>
        <v>0</v>
      </c>
      <c r="I21" s="453">
        <f t="shared" si="4"/>
        <v>5715</v>
      </c>
      <c r="J21" s="453">
        <f t="shared" si="4"/>
        <v>0</v>
      </c>
      <c r="K21" s="453">
        <f t="shared" si="4"/>
        <v>0</v>
      </c>
      <c r="L21" s="453">
        <f t="shared" si="4"/>
        <v>0</v>
      </c>
      <c r="M21" s="140">
        <f t="shared" si="0"/>
        <v>96941</v>
      </c>
    </row>
    <row r="22" spans="1:13" x14ac:dyDescent="0.2">
      <c r="A22" s="13" t="s">
        <v>407</v>
      </c>
      <c r="B22" s="13"/>
      <c r="C22" s="452"/>
      <c r="D22" s="102"/>
      <c r="E22" s="95"/>
      <c r="F22" s="99"/>
      <c r="G22" s="95"/>
      <c r="H22" s="99"/>
      <c r="I22" s="103"/>
      <c r="J22" s="98"/>
      <c r="K22" s="95"/>
      <c r="L22" s="95"/>
      <c r="M22" s="140">
        <f t="shared" si="0"/>
        <v>0</v>
      </c>
    </row>
    <row r="23" spans="1:13" x14ac:dyDescent="0.2">
      <c r="A23" s="11" t="s">
        <v>28</v>
      </c>
      <c r="B23" s="11" t="s">
        <v>137</v>
      </c>
      <c r="C23" s="453">
        <f>SUM(D23:L23)</f>
        <v>16164</v>
      </c>
      <c r="D23" s="92"/>
      <c r="E23" s="77"/>
      <c r="F23" s="96">
        <v>11402</v>
      </c>
      <c r="G23" s="77"/>
      <c r="H23" s="96"/>
      <c r="I23" s="87">
        <v>4762</v>
      </c>
      <c r="J23" s="110"/>
      <c r="K23" s="77"/>
      <c r="L23" s="77">
        <v>0</v>
      </c>
      <c r="M23" s="140">
        <f t="shared" si="0"/>
        <v>16164</v>
      </c>
    </row>
    <row r="24" spans="1:13" x14ac:dyDescent="0.2">
      <c r="A24" s="11" t="s">
        <v>597</v>
      </c>
      <c r="B24" s="11"/>
      <c r="C24" s="453">
        <f>SUM(D24:L24)</f>
        <v>16954</v>
      </c>
      <c r="D24" s="92"/>
      <c r="E24" s="77"/>
      <c r="F24" s="96">
        <v>12192</v>
      </c>
      <c r="G24" s="77"/>
      <c r="H24" s="96"/>
      <c r="I24" s="87">
        <v>4762</v>
      </c>
      <c r="J24" s="110"/>
      <c r="K24" s="77"/>
      <c r="L24" s="77"/>
      <c r="M24" s="140">
        <f t="shared" si="0"/>
        <v>16954</v>
      </c>
    </row>
    <row r="25" spans="1:13" x14ac:dyDescent="0.2">
      <c r="A25" s="11" t="s">
        <v>631</v>
      </c>
      <c r="B25" s="11"/>
      <c r="C25" s="453">
        <f>SUM(D25:L25)</f>
        <v>790</v>
      </c>
      <c r="D25" s="92"/>
      <c r="E25" s="77"/>
      <c r="F25" s="96">
        <v>790</v>
      </c>
      <c r="G25" s="77"/>
      <c r="H25" s="96"/>
      <c r="I25" s="87"/>
      <c r="J25" s="110"/>
      <c r="K25" s="77"/>
      <c r="L25" s="77"/>
      <c r="M25" s="140">
        <f t="shared" si="0"/>
        <v>790</v>
      </c>
    </row>
    <row r="26" spans="1:13" x14ac:dyDescent="0.2">
      <c r="A26" s="11" t="s">
        <v>626</v>
      </c>
      <c r="B26" s="11"/>
      <c r="C26" s="453">
        <f>SUM(C25)</f>
        <v>790</v>
      </c>
      <c r="D26" s="453">
        <f t="shared" ref="D26:L26" si="5">SUM(D25)</f>
        <v>0</v>
      </c>
      <c r="E26" s="453">
        <f t="shared" si="5"/>
        <v>0</v>
      </c>
      <c r="F26" s="453">
        <f t="shared" si="5"/>
        <v>790</v>
      </c>
      <c r="G26" s="453">
        <f t="shared" si="5"/>
        <v>0</v>
      </c>
      <c r="H26" s="453">
        <f t="shared" si="5"/>
        <v>0</v>
      </c>
      <c r="I26" s="453">
        <f t="shared" si="5"/>
        <v>0</v>
      </c>
      <c r="J26" s="453">
        <f t="shared" si="5"/>
        <v>0</v>
      </c>
      <c r="K26" s="453">
        <f t="shared" si="5"/>
        <v>0</v>
      </c>
      <c r="L26" s="453">
        <f t="shared" si="5"/>
        <v>0</v>
      </c>
      <c r="M26" s="140">
        <f t="shared" si="0"/>
        <v>790</v>
      </c>
    </row>
    <row r="27" spans="1:13" x14ac:dyDescent="0.2">
      <c r="A27" s="11" t="s">
        <v>673</v>
      </c>
      <c r="B27" s="15"/>
      <c r="C27" s="453">
        <f>SUM(C24+C26)</f>
        <v>17744</v>
      </c>
      <c r="D27" s="453">
        <f t="shared" ref="D27:L27" si="6">SUM(D24+D26)</f>
        <v>0</v>
      </c>
      <c r="E27" s="453">
        <f t="shared" si="6"/>
        <v>0</v>
      </c>
      <c r="F27" s="453">
        <f t="shared" si="6"/>
        <v>12982</v>
      </c>
      <c r="G27" s="453">
        <f t="shared" si="6"/>
        <v>0</v>
      </c>
      <c r="H27" s="453">
        <f t="shared" si="6"/>
        <v>0</v>
      </c>
      <c r="I27" s="453">
        <f t="shared" si="6"/>
        <v>4762</v>
      </c>
      <c r="J27" s="453">
        <f t="shared" si="6"/>
        <v>0</v>
      </c>
      <c r="K27" s="453">
        <f t="shared" si="6"/>
        <v>0</v>
      </c>
      <c r="L27" s="453">
        <f t="shared" si="6"/>
        <v>0</v>
      </c>
      <c r="M27" s="140">
        <f t="shared" si="0"/>
        <v>17744</v>
      </c>
    </row>
    <row r="28" spans="1:13" x14ac:dyDescent="0.2">
      <c r="A28" s="47" t="s">
        <v>408</v>
      </c>
      <c r="B28" s="11"/>
      <c r="C28" s="520"/>
      <c r="D28" s="420"/>
      <c r="E28" s="420"/>
      <c r="F28" s="421"/>
      <c r="G28" s="420"/>
      <c r="H28" s="421"/>
      <c r="I28" s="422"/>
      <c r="J28" s="423"/>
      <c r="K28" s="420"/>
      <c r="L28" s="420"/>
      <c r="M28" s="140">
        <f t="shared" si="0"/>
        <v>0</v>
      </c>
    </row>
    <row r="29" spans="1:13" x14ac:dyDescent="0.2">
      <c r="A29" s="11" t="s">
        <v>28</v>
      </c>
      <c r="B29" s="11" t="s">
        <v>138</v>
      </c>
      <c r="C29" s="453">
        <f>SUM(D29:L29)</f>
        <v>24172</v>
      </c>
      <c r="D29" s="77"/>
      <c r="E29" s="77"/>
      <c r="F29" s="96">
        <v>18457</v>
      </c>
      <c r="G29" s="77"/>
      <c r="H29" s="96"/>
      <c r="I29" s="87">
        <v>5715</v>
      </c>
      <c r="J29" s="110"/>
      <c r="K29" s="77"/>
      <c r="L29" s="77">
        <v>0</v>
      </c>
      <c r="M29" s="140">
        <f t="shared" si="0"/>
        <v>24172</v>
      </c>
    </row>
    <row r="30" spans="1:13" x14ac:dyDescent="0.2">
      <c r="A30" s="11" t="s">
        <v>597</v>
      </c>
      <c r="B30" s="11"/>
      <c r="C30" s="453">
        <f>SUM(D30:L30)</f>
        <v>30198</v>
      </c>
      <c r="D30" s="92"/>
      <c r="E30" s="77"/>
      <c r="F30" s="96">
        <v>24483</v>
      </c>
      <c r="G30" s="77"/>
      <c r="H30" s="96"/>
      <c r="I30" s="87">
        <v>5715</v>
      </c>
      <c r="J30" s="110"/>
      <c r="K30" s="77"/>
      <c r="L30" s="77"/>
      <c r="M30" s="140">
        <f t="shared" si="0"/>
        <v>30198</v>
      </c>
    </row>
    <row r="31" spans="1:13" x14ac:dyDescent="0.2">
      <c r="A31" s="11" t="s">
        <v>631</v>
      </c>
      <c r="B31" s="11"/>
      <c r="C31" s="453">
        <f>SUM(D31:L31)</f>
        <v>1478</v>
      </c>
      <c r="D31" s="92"/>
      <c r="E31" s="77"/>
      <c r="F31" s="96">
        <v>1478</v>
      </c>
      <c r="G31" s="77"/>
      <c r="H31" s="96"/>
      <c r="I31" s="87"/>
      <c r="J31" s="110"/>
      <c r="K31" s="77"/>
      <c r="L31" s="77"/>
      <c r="M31" s="140">
        <f t="shared" si="0"/>
        <v>1478</v>
      </c>
    </row>
    <row r="32" spans="1:13" x14ac:dyDescent="0.2">
      <c r="A32" s="11" t="s">
        <v>622</v>
      </c>
      <c r="B32" s="11"/>
      <c r="C32" s="453">
        <f>SUM(C31)</f>
        <v>1478</v>
      </c>
      <c r="D32" s="453">
        <f t="shared" ref="D32:L32" si="7">SUM(D31)</f>
        <v>0</v>
      </c>
      <c r="E32" s="453">
        <f t="shared" si="7"/>
        <v>0</v>
      </c>
      <c r="F32" s="453">
        <f t="shared" si="7"/>
        <v>1478</v>
      </c>
      <c r="G32" s="453">
        <f t="shared" si="7"/>
        <v>0</v>
      </c>
      <c r="H32" s="453">
        <f t="shared" si="7"/>
        <v>0</v>
      </c>
      <c r="I32" s="453">
        <f t="shared" si="7"/>
        <v>0</v>
      </c>
      <c r="J32" s="453">
        <f t="shared" si="7"/>
        <v>0</v>
      </c>
      <c r="K32" s="453">
        <f t="shared" si="7"/>
        <v>0</v>
      </c>
      <c r="L32" s="453">
        <f t="shared" si="7"/>
        <v>0</v>
      </c>
      <c r="M32" s="140">
        <f t="shared" si="0"/>
        <v>1478</v>
      </c>
    </row>
    <row r="33" spans="1:17" x14ac:dyDescent="0.2">
      <c r="A33" s="11" t="s">
        <v>673</v>
      </c>
      <c r="B33" s="11"/>
      <c r="C33" s="437">
        <f t="shared" ref="C33:L33" si="8">SUM(C30+C32)</f>
        <v>31676</v>
      </c>
      <c r="D33" s="437">
        <f t="shared" si="8"/>
        <v>0</v>
      </c>
      <c r="E33" s="437">
        <f t="shared" si="8"/>
        <v>0</v>
      </c>
      <c r="F33" s="437">
        <f t="shared" si="8"/>
        <v>25961</v>
      </c>
      <c r="G33" s="437">
        <f t="shared" si="8"/>
        <v>0</v>
      </c>
      <c r="H33" s="437">
        <f t="shared" si="8"/>
        <v>0</v>
      </c>
      <c r="I33" s="437">
        <f t="shared" si="8"/>
        <v>5715</v>
      </c>
      <c r="J33" s="437">
        <f t="shared" si="8"/>
        <v>0</v>
      </c>
      <c r="K33" s="437">
        <f t="shared" si="8"/>
        <v>0</v>
      </c>
      <c r="L33" s="437">
        <f t="shared" si="8"/>
        <v>0</v>
      </c>
      <c r="M33" s="140">
        <f t="shared" si="0"/>
        <v>31676</v>
      </c>
    </row>
    <row r="34" spans="1:17" x14ac:dyDescent="0.2">
      <c r="A34" s="13" t="s">
        <v>409</v>
      </c>
      <c r="B34" s="13"/>
      <c r="C34" s="453"/>
      <c r="D34" s="92"/>
      <c r="E34" s="77"/>
      <c r="F34" s="96"/>
      <c r="G34" s="77"/>
      <c r="H34" s="96"/>
      <c r="I34" s="87"/>
      <c r="J34" s="110"/>
      <c r="K34" s="77"/>
      <c r="L34" s="77"/>
      <c r="M34" s="140">
        <f t="shared" si="0"/>
        <v>0</v>
      </c>
    </row>
    <row r="35" spans="1:17" x14ac:dyDescent="0.2">
      <c r="A35" s="11" t="s">
        <v>39</v>
      </c>
      <c r="B35" s="11" t="s">
        <v>138</v>
      </c>
      <c r="C35" s="453">
        <f>SUM(D35:L35)</f>
        <v>87809</v>
      </c>
      <c r="D35" s="77">
        <v>29058</v>
      </c>
      <c r="E35" s="77">
        <v>5064</v>
      </c>
      <c r="F35" s="96">
        <v>23552</v>
      </c>
      <c r="G35" s="77"/>
      <c r="H35" s="92">
        <v>29500</v>
      </c>
      <c r="I35" s="87">
        <v>635</v>
      </c>
      <c r="J35" s="110"/>
      <c r="K35" s="77"/>
      <c r="L35" s="77"/>
      <c r="M35" s="140">
        <f t="shared" si="0"/>
        <v>87809</v>
      </c>
    </row>
    <row r="36" spans="1:17" x14ac:dyDescent="0.2">
      <c r="A36" s="11" t="s">
        <v>581</v>
      </c>
      <c r="B36" s="11"/>
      <c r="C36" s="453">
        <f t="shared" ref="C36:C38" si="9">SUM(D36:L36)</f>
        <v>87809</v>
      </c>
      <c r="D36" s="77">
        <v>29058</v>
      </c>
      <c r="E36" s="77">
        <v>5064</v>
      </c>
      <c r="F36" s="96">
        <v>23552</v>
      </c>
      <c r="G36" s="77"/>
      <c r="H36" s="96">
        <v>29500</v>
      </c>
      <c r="I36" s="87">
        <v>635</v>
      </c>
      <c r="J36" s="110"/>
      <c r="K36" s="77"/>
      <c r="L36" s="77"/>
      <c r="M36" s="140">
        <f t="shared" si="0"/>
        <v>87809</v>
      </c>
    </row>
    <row r="37" spans="1:17" x14ac:dyDescent="0.2">
      <c r="A37" s="11" t="s">
        <v>784</v>
      </c>
      <c r="B37" s="11"/>
      <c r="C37" s="453">
        <f t="shared" si="9"/>
        <v>2000</v>
      </c>
      <c r="D37" s="77"/>
      <c r="E37" s="77"/>
      <c r="F37" s="96">
        <v>2000</v>
      </c>
      <c r="G37" s="77"/>
      <c r="H37" s="96"/>
      <c r="I37" s="87"/>
      <c r="J37" s="110"/>
      <c r="K37" s="77"/>
      <c r="L37" s="77"/>
      <c r="M37" s="140"/>
    </row>
    <row r="38" spans="1:17" x14ac:dyDescent="0.2">
      <c r="A38" s="11" t="s">
        <v>785</v>
      </c>
      <c r="B38" s="11"/>
      <c r="C38" s="453">
        <f t="shared" si="9"/>
        <v>705</v>
      </c>
      <c r="D38" s="77"/>
      <c r="E38" s="77"/>
      <c r="F38" s="96">
        <v>705</v>
      </c>
      <c r="G38" s="77"/>
      <c r="H38" s="96"/>
      <c r="I38" s="87"/>
      <c r="J38" s="110"/>
      <c r="K38" s="77"/>
      <c r="L38" s="77"/>
      <c r="M38" s="140"/>
    </row>
    <row r="39" spans="1:17" x14ac:dyDescent="0.2">
      <c r="A39" s="11" t="s">
        <v>626</v>
      </c>
      <c r="B39" s="11"/>
      <c r="C39" s="453">
        <f>SUM(C37:C38)</f>
        <v>2705</v>
      </c>
      <c r="D39" s="453">
        <f t="shared" ref="D39:L39" si="10">SUM(D37:D38)</f>
        <v>0</v>
      </c>
      <c r="E39" s="453">
        <f t="shared" si="10"/>
        <v>0</v>
      </c>
      <c r="F39" s="453">
        <f t="shared" si="10"/>
        <v>2705</v>
      </c>
      <c r="G39" s="453">
        <f t="shared" si="10"/>
        <v>0</v>
      </c>
      <c r="H39" s="453">
        <f t="shared" si="10"/>
        <v>0</v>
      </c>
      <c r="I39" s="453">
        <f t="shared" si="10"/>
        <v>0</v>
      </c>
      <c r="J39" s="453">
        <f t="shared" si="10"/>
        <v>0</v>
      </c>
      <c r="K39" s="453">
        <f t="shared" si="10"/>
        <v>0</v>
      </c>
      <c r="L39" s="453">
        <f t="shared" si="10"/>
        <v>0</v>
      </c>
      <c r="M39" s="140"/>
    </row>
    <row r="40" spans="1:17" x14ac:dyDescent="0.2">
      <c r="A40" s="11" t="s">
        <v>673</v>
      </c>
      <c r="B40" s="11"/>
      <c r="C40" s="453">
        <f>C39+C36</f>
        <v>90514</v>
      </c>
      <c r="D40" s="453">
        <f t="shared" ref="D40:L40" si="11">D39+D36</f>
        <v>29058</v>
      </c>
      <c r="E40" s="453">
        <f t="shared" si="11"/>
        <v>5064</v>
      </c>
      <c r="F40" s="453">
        <f t="shared" si="11"/>
        <v>26257</v>
      </c>
      <c r="G40" s="453">
        <f t="shared" si="11"/>
        <v>0</v>
      </c>
      <c r="H40" s="453">
        <f t="shared" si="11"/>
        <v>29500</v>
      </c>
      <c r="I40" s="453">
        <f t="shared" si="11"/>
        <v>635</v>
      </c>
      <c r="J40" s="453">
        <f t="shared" si="11"/>
        <v>0</v>
      </c>
      <c r="K40" s="453">
        <f t="shared" si="11"/>
        <v>0</v>
      </c>
      <c r="L40" s="453">
        <f t="shared" si="11"/>
        <v>0</v>
      </c>
      <c r="M40" s="140">
        <f t="shared" si="0"/>
        <v>90514</v>
      </c>
      <c r="Q40" s="444"/>
    </row>
    <row r="41" spans="1:17" x14ac:dyDescent="0.2">
      <c r="A41" s="13" t="s">
        <v>410</v>
      </c>
      <c r="B41" s="13"/>
      <c r="C41" s="452"/>
      <c r="D41" s="95"/>
      <c r="E41" s="95"/>
      <c r="F41" s="99"/>
      <c r="G41" s="95"/>
      <c r="H41" s="99"/>
      <c r="I41" s="95"/>
      <c r="J41" s="98"/>
      <c r="K41" s="95"/>
      <c r="L41" s="95"/>
      <c r="M41" s="140">
        <f t="shared" si="0"/>
        <v>0</v>
      </c>
    </row>
    <row r="42" spans="1:17" ht="11.25" customHeight="1" x14ac:dyDescent="0.2">
      <c r="A42" s="11" t="s">
        <v>39</v>
      </c>
      <c r="B42" s="11" t="s">
        <v>137</v>
      </c>
      <c r="C42" s="453">
        <f>SUM(D42:L42)</f>
        <v>5110</v>
      </c>
      <c r="D42" s="77"/>
      <c r="E42" s="77"/>
      <c r="F42" s="96">
        <v>3522</v>
      </c>
      <c r="G42" s="77"/>
      <c r="H42" s="96"/>
      <c r="I42" s="77">
        <v>1588</v>
      </c>
      <c r="J42" s="110"/>
      <c r="K42" s="77"/>
      <c r="L42" s="77">
        <v>0</v>
      </c>
      <c r="M42" s="140">
        <f t="shared" si="0"/>
        <v>5110</v>
      </c>
    </row>
    <row r="43" spans="1:17" ht="11.25" customHeight="1" x14ac:dyDescent="0.2">
      <c r="A43" s="11" t="s">
        <v>578</v>
      </c>
      <c r="B43" s="11"/>
      <c r="C43" s="453">
        <f>SUM(D43:L43)</f>
        <v>5722</v>
      </c>
      <c r="D43" s="96"/>
      <c r="E43" s="77"/>
      <c r="F43" s="96">
        <v>4134</v>
      </c>
      <c r="G43" s="77"/>
      <c r="H43" s="96"/>
      <c r="I43" s="77">
        <v>1588</v>
      </c>
      <c r="J43" s="110"/>
      <c r="K43" s="77"/>
      <c r="L43" s="77"/>
      <c r="M43" s="140">
        <f t="shared" si="0"/>
        <v>5722</v>
      </c>
    </row>
    <row r="44" spans="1:17" ht="11.25" customHeight="1" x14ac:dyDescent="0.2">
      <c r="A44" s="11" t="s">
        <v>630</v>
      </c>
      <c r="B44" s="11"/>
      <c r="C44" s="453">
        <f>SUM(D44:L44)</f>
        <v>612</v>
      </c>
      <c r="D44" s="96"/>
      <c r="E44" s="77"/>
      <c r="F44" s="96">
        <v>612</v>
      </c>
      <c r="G44" s="77"/>
      <c r="H44" s="96"/>
      <c r="I44" s="77"/>
      <c r="J44" s="110"/>
      <c r="K44" s="77"/>
      <c r="L44" s="77"/>
      <c r="M44" s="140">
        <f t="shared" si="0"/>
        <v>612</v>
      </c>
    </row>
    <row r="45" spans="1:17" ht="11.25" customHeight="1" x14ac:dyDescent="0.2">
      <c r="A45" s="11" t="s">
        <v>622</v>
      </c>
      <c r="B45" s="11"/>
      <c r="C45" s="453">
        <f>SUM(C44)</f>
        <v>612</v>
      </c>
      <c r="D45" s="453">
        <f t="shared" ref="D45:L45" si="12">SUM(D44)</f>
        <v>0</v>
      </c>
      <c r="E45" s="453">
        <f t="shared" si="12"/>
        <v>0</v>
      </c>
      <c r="F45" s="453">
        <f t="shared" si="12"/>
        <v>612</v>
      </c>
      <c r="G45" s="453">
        <f t="shared" si="12"/>
        <v>0</v>
      </c>
      <c r="H45" s="453">
        <f t="shared" si="12"/>
        <v>0</v>
      </c>
      <c r="I45" s="453">
        <f t="shared" si="12"/>
        <v>0</v>
      </c>
      <c r="J45" s="453">
        <f t="shared" si="12"/>
        <v>0</v>
      </c>
      <c r="K45" s="453">
        <f t="shared" si="12"/>
        <v>0</v>
      </c>
      <c r="L45" s="453">
        <f t="shared" si="12"/>
        <v>0</v>
      </c>
      <c r="M45" s="140">
        <f t="shared" si="0"/>
        <v>612</v>
      </c>
    </row>
    <row r="46" spans="1:17" ht="11.25" customHeight="1" x14ac:dyDescent="0.2">
      <c r="A46" s="11" t="s">
        <v>685</v>
      </c>
      <c r="B46" s="11"/>
      <c r="C46" s="453">
        <f>SUM(C43+C45)</f>
        <v>6334</v>
      </c>
      <c r="D46" s="453">
        <f t="shared" ref="D46:L46" si="13">SUM(D43+D45)</f>
        <v>0</v>
      </c>
      <c r="E46" s="453">
        <f t="shared" si="13"/>
        <v>0</v>
      </c>
      <c r="F46" s="453">
        <f t="shared" si="13"/>
        <v>4746</v>
      </c>
      <c r="G46" s="453">
        <f t="shared" si="13"/>
        <v>0</v>
      </c>
      <c r="H46" s="453">
        <f t="shared" si="13"/>
        <v>0</v>
      </c>
      <c r="I46" s="453">
        <f t="shared" si="13"/>
        <v>1588</v>
      </c>
      <c r="J46" s="453">
        <f t="shared" si="13"/>
        <v>0</v>
      </c>
      <c r="K46" s="453">
        <f t="shared" si="13"/>
        <v>0</v>
      </c>
      <c r="L46" s="453">
        <f t="shared" si="13"/>
        <v>0</v>
      </c>
      <c r="M46" s="140">
        <f t="shared" si="0"/>
        <v>6334</v>
      </c>
    </row>
    <row r="47" spans="1:17" x14ac:dyDescent="0.2">
      <c r="A47" s="13" t="s">
        <v>411</v>
      </c>
      <c r="B47" s="13"/>
      <c r="C47" s="452"/>
      <c r="D47" s="99"/>
      <c r="E47" s="95"/>
      <c r="F47" s="99"/>
      <c r="G47" s="95"/>
      <c r="H47" s="99"/>
      <c r="I47" s="95"/>
      <c r="J47" s="98"/>
      <c r="K47" s="95"/>
      <c r="L47" s="95"/>
      <c r="M47" s="140">
        <f t="shared" si="0"/>
        <v>0</v>
      </c>
    </row>
    <row r="48" spans="1:17" s="147" customFormat="1" x14ac:dyDescent="0.2">
      <c r="A48" s="11" t="s">
        <v>39</v>
      </c>
      <c r="B48" s="11" t="s">
        <v>138</v>
      </c>
      <c r="C48" s="453">
        <f>SUM(D48:L48)</f>
        <v>1594</v>
      </c>
      <c r="D48" s="107"/>
      <c r="E48" s="107"/>
      <c r="F48" s="578">
        <v>705</v>
      </c>
      <c r="G48" s="578"/>
      <c r="H48" s="578"/>
      <c r="I48" s="578">
        <v>889</v>
      </c>
      <c r="J48" s="107"/>
      <c r="K48" s="107"/>
      <c r="L48" s="107">
        <f>SUM(L13,L23,L42,)</f>
        <v>0</v>
      </c>
      <c r="M48" s="140">
        <f t="shared" si="0"/>
        <v>1594</v>
      </c>
      <c r="P48" s="579"/>
    </row>
    <row r="49" spans="1:13" s="147" customFormat="1" x14ac:dyDescent="0.2">
      <c r="A49" s="11" t="s">
        <v>578</v>
      </c>
      <c r="B49" s="11"/>
      <c r="C49" s="453">
        <f>SUM(D49:L49)</f>
        <v>1652</v>
      </c>
      <c r="D49" s="107"/>
      <c r="E49" s="107"/>
      <c r="F49" s="578">
        <v>763</v>
      </c>
      <c r="G49" s="578"/>
      <c r="H49" s="578"/>
      <c r="I49" s="578">
        <v>889</v>
      </c>
      <c r="J49" s="107"/>
      <c r="K49" s="107"/>
      <c r="L49" s="107"/>
      <c r="M49" s="140">
        <f t="shared" si="0"/>
        <v>1652</v>
      </c>
    </row>
    <row r="50" spans="1:13" s="147" customFormat="1" x14ac:dyDescent="0.2">
      <c r="A50" s="11" t="s">
        <v>630</v>
      </c>
      <c r="B50" s="11"/>
      <c r="C50" s="453">
        <f>SUM(D50:L50)</f>
        <v>58</v>
      </c>
      <c r="D50" s="107"/>
      <c r="E50" s="104"/>
      <c r="F50" s="578">
        <v>58</v>
      </c>
      <c r="G50" s="578"/>
      <c r="H50" s="578"/>
      <c r="I50" s="578"/>
      <c r="J50" s="107"/>
      <c r="K50" s="107"/>
      <c r="L50" s="107"/>
      <c r="M50" s="140">
        <f t="shared" si="0"/>
        <v>58</v>
      </c>
    </row>
    <row r="51" spans="1:13" s="147" customFormat="1" x14ac:dyDescent="0.2">
      <c r="A51" s="11" t="s">
        <v>622</v>
      </c>
      <c r="B51" s="11"/>
      <c r="C51" s="453">
        <f>SUM(C50)</f>
        <v>58</v>
      </c>
      <c r="D51" s="453">
        <f t="shared" ref="D51:L51" si="14">SUM(D50)</f>
        <v>0</v>
      </c>
      <c r="E51" s="453">
        <f t="shared" si="14"/>
        <v>0</v>
      </c>
      <c r="F51" s="453">
        <f t="shared" si="14"/>
        <v>58</v>
      </c>
      <c r="G51" s="453">
        <f t="shared" si="14"/>
        <v>0</v>
      </c>
      <c r="H51" s="453">
        <f t="shared" si="14"/>
        <v>0</v>
      </c>
      <c r="I51" s="453">
        <f t="shared" si="14"/>
        <v>0</v>
      </c>
      <c r="J51" s="453">
        <f t="shared" si="14"/>
        <v>0</v>
      </c>
      <c r="K51" s="453">
        <f t="shared" si="14"/>
        <v>0</v>
      </c>
      <c r="L51" s="453">
        <f t="shared" si="14"/>
        <v>0</v>
      </c>
      <c r="M51" s="140">
        <f t="shared" si="0"/>
        <v>58</v>
      </c>
    </row>
    <row r="52" spans="1:13" s="147" customFormat="1" x14ac:dyDescent="0.2">
      <c r="A52" s="15" t="s">
        <v>703</v>
      </c>
      <c r="B52" s="15"/>
      <c r="C52" s="437">
        <f>SUM(C49+C51)</f>
        <v>1710</v>
      </c>
      <c r="D52" s="437">
        <f t="shared" ref="D52:L52" si="15">SUM(D49+D51)</f>
        <v>0</v>
      </c>
      <c r="E52" s="437">
        <f t="shared" si="15"/>
        <v>0</v>
      </c>
      <c r="F52" s="437">
        <f t="shared" si="15"/>
        <v>821</v>
      </c>
      <c r="G52" s="437">
        <f t="shared" si="15"/>
        <v>0</v>
      </c>
      <c r="H52" s="437">
        <f t="shared" si="15"/>
        <v>0</v>
      </c>
      <c r="I52" s="437">
        <f t="shared" si="15"/>
        <v>889</v>
      </c>
      <c r="J52" s="437">
        <f t="shared" si="15"/>
        <v>0</v>
      </c>
      <c r="K52" s="437">
        <f t="shared" si="15"/>
        <v>0</v>
      </c>
      <c r="L52" s="437">
        <f t="shared" si="15"/>
        <v>0</v>
      </c>
      <c r="M52" s="140">
        <f t="shared" si="0"/>
        <v>1710</v>
      </c>
    </row>
    <row r="53" spans="1:13" s="147" customFormat="1" x14ac:dyDescent="0.2">
      <c r="A53" s="50" t="s">
        <v>441</v>
      </c>
      <c r="B53" s="11"/>
      <c r="C53" s="246"/>
      <c r="D53" s="104"/>
      <c r="E53" s="104"/>
      <c r="F53" s="107"/>
      <c r="G53" s="104"/>
      <c r="H53" s="107"/>
      <c r="I53" s="104"/>
      <c r="J53" s="107"/>
      <c r="K53" s="107"/>
      <c r="L53" s="107"/>
      <c r="M53" s="140">
        <f t="shared" si="0"/>
        <v>0</v>
      </c>
    </row>
    <row r="54" spans="1:13" s="147" customFormat="1" x14ac:dyDescent="0.2">
      <c r="A54" s="11" t="s">
        <v>38</v>
      </c>
      <c r="B54" s="11"/>
      <c r="C54" s="453">
        <f t="shared" ref="C54:L54" si="16">SUM(C13+C23+C29+C35+C42+C48)</f>
        <v>197959</v>
      </c>
      <c r="D54" s="453">
        <f t="shared" si="16"/>
        <v>61548</v>
      </c>
      <c r="E54" s="453">
        <f t="shared" si="16"/>
        <v>10250</v>
      </c>
      <c r="F54" s="453">
        <f t="shared" si="16"/>
        <v>77357</v>
      </c>
      <c r="G54" s="453">
        <f t="shared" si="16"/>
        <v>0</v>
      </c>
      <c r="H54" s="453">
        <f t="shared" si="16"/>
        <v>29500</v>
      </c>
      <c r="I54" s="453">
        <f t="shared" si="16"/>
        <v>19304</v>
      </c>
      <c r="J54" s="453">
        <f t="shared" si="16"/>
        <v>0</v>
      </c>
      <c r="K54" s="453">
        <f t="shared" si="16"/>
        <v>0</v>
      </c>
      <c r="L54" s="453">
        <f t="shared" si="16"/>
        <v>0</v>
      </c>
      <c r="M54" s="140">
        <f t="shared" si="0"/>
        <v>197959</v>
      </c>
    </row>
    <row r="55" spans="1:13" s="147" customFormat="1" x14ac:dyDescent="0.2">
      <c r="A55" s="11" t="s">
        <v>581</v>
      </c>
      <c r="B55" s="11"/>
      <c r="C55" s="453">
        <f t="shared" ref="C55:L55" si="17">SUM(C14+C24+C30+C36+C43+C49)</f>
        <v>206307</v>
      </c>
      <c r="D55" s="453">
        <f t="shared" si="17"/>
        <v>61548</v>
      </c>
      <c r="E55" s="453">
        <f t="shared" si="17"/>
        <v>10250</v>
      </c>
      <c r="F55" s="453">
        <f t="shared" si="17"/>
        <v>85705</v>
      </c>
      <c r="G55" s="453">
        <f t="shared" si="17"/>
        <v>0</v>
      </c>
      <c r="H55" s="453">
        <f t="shared" si="17"/>
        <v>29500</v>
      </c>
      <c r="I55" s="453">
        <f t="shared" si="17"/>
        <v>19304</v>
      </c>
      <c r="J55" s="453">
        <f t="shared" si="17"/>
        <v>0</v>
      </c>
      <c r="K55" s="453">
        <f t="shared" si="17"/>
        <v>0</v>
      </c>
      <c r="L55" s="453">
        <f t="shared" si="17"/>
        <v>0</v>
      </c>
      <c r="M55" s="140">
        <f t="shared" si="0"/>
        <v>206307</v>
      </c>
    </row>
    <row r="56" spans="1:13" s="147" customFormat="1" x14ac:dyDescent="0.2">
      <c r="A56" s="11" t="s">
        <v>626</v>
      </c>
      <c r="B56" s="11"/>
      <c r="C56" s="453">
        <f t="shared" ref="C56:L56" si="18">SUM(C20+C26+C32+C45+C51+C39)</f>
        <v>38612</v>
      </c>
      <c r="D56" s="453">
        <f t="shared" si="18"/>
        <v>18500</v>
      </c>
      <c r="E56" s="453">
        <f t="shared" si="18"/>
        <v>1130</v>
      </c>
      <c r="F56" s="453">
        <f t="shared" si="18"/>
        <v>18982</v>
      </c>
      <c r="G56" s="453">
        <f t="shared" si="18"/>
        <v>0</v>
      </c>
      <c r="H56" s="453">
        <f t="shared" si="18"/>
        <v>0</v>
      </c>
      <c r="I56" s="453">
        <f t="shared" si="18"/>
        <v>0</v>
      </c>
      <c r="J56" s="453">
        <f t="shared" si="18"/>
        <v>0</v>
      </c>
      <c r="K56" s="453">
        <f t="shared" si="18"/>
        <v>0</v>
      </c>
      <c r="L56" s="453">
        <f t="shared" si="18"/>
        <v>0</v>
      </c>
      <c r="M56" s="140">
        <f t="shared" si="0"/>
        <v>38612</v>
      </c>
    </row>
    <row r="57" spans="1:13" s="147" customFormat="1" x14ac:dyDescent="0.2">
      <c r="A57" s="15" t="s">
        <v>686</v>
      </c>
      <c r="B57" s="15"/>
      <c r="C57" s="437">
        <f>SUM(C55:C56)</f>
        <v>244919</v>
      </c>
      <c r="D57" s="437">
        <f t="shared" ref="D57:L57" si="19">SUM(D55:D56)</f>
        <v>80048</v>
      </c>
      <c r="E57" s="437">
        <f t="shared" si="19"/>
        <v>11380</v>
      </c>
      <c r="F57" s="437">
        <f t="shared" si="19"/>
        <v>104687</v>
      </c>
      <c r="G57" s="437">
        <f t="shared" si="19"/>
        <v>0</v>
      </c>
      <c r="H57" s="437">
        <f t="shared" si="19"/>
        <v>29500</v>
      </c>
      <c r="I57" s="437">
        <f t="shared" si="19"/>
        <v>19304</v>
      </c>
      <c r="J57" s="437">
        <f t="shared" si="19"/>
        <v>0</v>
      </c>
      <c r="K57" s="437">
        <f t="shared" si="19"/>
        <v>0</v>
      </c>
      <c r="L57" s="437">
        <f t="shared" si="19"/>
        <v>0</v>
      </c>
      <c r="M57" s="140">
        <f t="shared" si="0"/>
        <v>244919</v>
      </c>
    </row>
    <row r="58" spans="1:13" x14ac:dyDescent="0.2">
      <c r="A58" s="533" t="s">
        <v>598</v>
      </c>
      <c r="B58" s="533"/>
      <c r="C58" s="103">
        <f>C54-C61-C64</f>
        <v>84384</v>
      </c>
      <c r="D58" s="103">
        <f t="shared" ref="D58:L58" si="20">D54-D61-D64</f>
        <v>32490</v>
      </c>
      <c r="E58" s="103">
        <f t="shared" si="20"/>
        <v>5186</v>
      </c>
      <c r="F58" s="103">
        <f t="shared" si="20"/>
        <v>34643</v>
      </c>
      <c r="G58" s="103">
        <f t="shared" si="20"/>
        <v>0</v>
      </c>
      <c r="H58" s="103">
        <f t="shared" si="20"/>
        <v>0</v>
      </c>
      <c r="I58" s="103">
        <f t="shared" si="20"/>
        <v>12065</v>
      </c>
      <c r="J58" s="103">
        <f t="shared" si="20"/>
        <v>0</v>
      </c>
      <c r="K58" s="103">
        <f t="shared" si="20"/>
        <v>0</v>
      </c>
      <c r="L58" s="103">
        <f t="shared" si="20"/>
        <v>0</v>
      </c>
      <c r="M58" s="140">
        <f t="shared" si="0"/>
        <v>84384</v>
      </c>
    </row>
    <row r="59" spans="1:13" x14ac:dyDescent="0.2">
      <c r="A59" s="629" t="s">
        <v>585</v>
      </c>
      <c r="B59" s="629"/>
      <c r="C59" s="87">
        <f>C55-C62-C65</f>
        <v>86648</v>
      </c>
      <c r="D59" s="87">
        <f t="shared" ref="D59:L59" si="21">D55-D62-D65</f>
        <v>32490</v>
      </c>
      <c r="E59" s="87">
        <f t="shared" si="21"/>
        <v>5186</v>
      </c>
      <c r="F59" s="87">
        <f t="shared" si="21"/>
        <v>36907</v>
      </c>
      <c r="G59" s="87">
        <f t="shared" si="21"/>
        <v>0</v>
      </c>
      <c r="H59" s="87">
        <f t="shared" si="21"/>
        <v>0</v>
      </c>
      <c r="I59" s="87">
        <f t="shared" si="21"/>
        <v>12065</v>
      </c>
      <c r="J59" s="87">
        <f t="shared" si="21"/>
        <v>0</v>
      </c>
      <c r="K59" s="87">
        <f t="shared" si="21"/>
        <v>0</v>
      </c>
      <c r="L59" s="87">
        <f t="shared" si="21"/>
        <v>0</v>
      </c>
      <c r="M59" s="140">
        <f t="shared" si="0"/>
        <v>86648</v>
      </c>
    </row>
    <row r="60" spans="1:13" x14ac:dyDescent="0.2">
      <c r="A60" s="532" t="s">
        <v>704</v>
      </c>
      <c r="B60" s="532"/>
      <c r="C60" s="593">
        <f>C57-C63</f>
        <v>121019</v>
      </c>
      <c r="D60" s="593">
        <f t="shared" ref="D60:L60" si="22">D57-D63</f>
        <v>50990</v>
      </c>
      <c r="E60" s="593">
        <f t="shared" si="22"/>
        <v>6316</v>
      </c>
      <c r="F60" s="593">
        <f t="shared" si="22"/>
        <v>51648</v>
      </c>
      <c r="G60" s="593">
        <f t="shared" si="22"/>
        <v>0</v>
      </c>
      <c r="H60" s="593">
        <f t="shared" si="22"/>
        <v>0</v>
      </c>
      <c r="I60" s="593">
        <f t="shared" si="22"/>
        <v>12065</v>
      </c>
      <c r="J60" s="593">
        <f t="shared" si="22"/>
        <v>0</v>
      </c>
      <c r="K60" s="593">
        <f t="shared" si="22"/>
        <v>0</v>
      </c>
      <c r="L60" s="593">
        <f t="shared" si="22"/>
        <v>0</v>
      </c>
      <c r="M60" s="140">
        <f t="shared" si="0"/>
        <v>121019</v>
      </c>
    </row>
    <row r="61" spans="1:13" x14ac:dyDescent="0.2">
      <c r="A61" s="533" t="s">
        <v>599</v>
      </c>
      <c r="B61" s="533"/>
      <c r="C61" s="103">
        <f t="shared" ref="C61:L61" si="23">SUM(C29,C35,C48)</f>
        <v>113575</v>
      </c>
      <c r="D61" s="103">
        <f t="shared" si="23"/>
        <v>29058</v>
      </c>
      <c r="E61" s="103">
        <f t="shared" si="23"/>
        <v>5064</v>
      </c>
      <c r="F61" s="103">
        <f t="shared" si="23"/>
        <v>42714</v>
      </c>
      <c r="G61" s="103">
        <f t="shared" si="23"/>
        <v>0</v>
      </c>
      <c r="H61" s="103">
        <f t="shared" si="23"/>
        <v>29500</v>
      </c>
      <c r="I61" s="103">
        <f t="shared" si="23"/>
        <v>7239</v>
      </c>
      <c r="J61" s="103">
        <f t="shared" si="23"/>
        <v>0</v>
      </c>
      <c r="K61" s="103">
        <f t="shared" si="23"/>
        <v>0</v>
      </c>
      <c r="L61" s="103">
        <f t="shared" si="23"/>
        <v>0</v>
      </c>
      <c r="M61" s="140">
        <f t="shared" si="0"/>
        <v>113575</v>
      </c>
    </row>
    <row r="62" spans="1:13" x14ac:dyDescent="0.2">
      <c r="A62" s="629" t="s">
        <v>584</v>
      </c>
      <c r="B62" s="629"/>
      <c r="C62" s="87">
        <f t="shared" ref="C62:L62" si="24">SUM(C30,C36,C49)</f>
        <v>119659</v>
      </c>
      <c r="D62" s="87">
        <f t="shared" si="24"/>
        <v>29058</v>
      </c>
      <c r="E62" s="87">
        <f t="shared" si="24"/>
        <v>5064</v>
      </c>
      <c r="F62" s="87">
        <f t="shared" si="24"/>
        <v>48798</v>
      </c>
      <c r="G62" s="87">
        <f t="shared" si="24"/>
        <v>0</v>
      </c>
      <c r="H62" s="87">
        <f t="shared" si="24"/>
        <v>29500</v>
      </c>
      <c r="I62" s="87">
        <f t="shared" si="24"/>
        <v>7239</v>
      </c>
      <c r="J62" s="87">
        <f t="shared" si="24"/>
        <v>0</v>
      </c>
      <c r="K62" s="87">
        <f t="shared" si="24"/>
        <v>0</v>
      </c>
      <c r="L62" s="87">
        <f t="shared" si="24"/>
        <v>0</v>
      </c>
      <c r="M62" s="140">
        <f t="shared" si="0"/>
        <v>119659</v>
      </c>
    </row>
    <row r="63" spans="1:13" x14ac:dyDescent="0.2">
      <c r="A63" s="532" t="s">
        <v>677</v>
      </c>
      <c r="B63" s="532"/>
      <c r="C63" s="87">
        <f>SUM(C33+C40+C52)</f>
        <v>123900</v>
      </c>
      <c r="D63" s="87">
        <f t="shared" ref="D63:L63" si="25">SUM(D33+D40+D52)</f>
        <v>29058</v>
      </c>
      <c r="E63" s="87">
        <f t="shared" si="25"/>
        <v>5064</v>
      </c>
      <c r="F63" s="87">
        <f t="shared" si="25"/>
        <v>53039</v>
      </c>
      <c r="G63" s="87">
        <f t="shared" si="25"/>
        <v>0</v>
      </c>
      <c r="H63" s="87">
        <f t="shared" si="25"/>
        <v>29500</v>
      </c>
      <c r="I63" s="87">
        <f t="shared" si="25"/>
        <v>7239</v>
      </c>
      <c r="J63" s="87">
        <f t="shared" si="25"/>
        <v>0</v>
      </c>
      <c r="K63" s="87">
        <f t="shared" si="25"/>
        <v>0</v>
      </c>
      <c r="L63" s="87">
        <f t="shared" si="25"/>
        <v>0</v>
      </c>
      <c r="M63" s="140">
        <f t="shared" si="0"/>
        <v>123900</v>
      </c>
    </row>
    <row r="64" spans="1:13" x14ac:dyDescent="0.2">
      <c r="A64" s="533" t="s">
        <v>600</v>
      </c>
      <c r="B64" s="533"/>
      <c r="C64" s="103">
        <v>0</v>
      </c>
      <c r="D64" s="103">
        <f t="shared" ref="D64:L64" si="26">SUM(D48)</f>
        <v>0</v>
      </c>
      <c r="E64" s="103">
        <f t="shared" si="26"/>
        <v>0</v>
      </c>
      <c r="F64" s="103">
        <v>0</v>
      </c>
      <c r="G64" s="103">
        <f t="shared" si="26"/>
        <v>0</v>
      </c>
      <c r="H64" s="103">
        <f t="shared" si="26"/>
        <v>0</v>
      </c>
      <c r="I64" s="103">
        <v>0</v>
      </c>
      <c r="J64" s="103">
        <f t="shared" si="26"/>
        <v>0</v>
      </c>
      <c r="K64" s="103">
        <f t="shared" si="26"/>
        <v>0</v>
      </c>
      <c r="L64" s="103">
        <f t="shared" si="26"/>
        <v>0</v>
      </c>
      <c r="M64" s="140">
        <f t="shared" si="0"/>
        <v>0</v>
      </c>
    </row>
    <row r="65" spans="1:13" x14ac:dyDescent="0.2">
      <c r="A65" s="629" t="s">
        <v>584</v>
      </c>
      <c r="B65" s="631"/>
      <c r="C65" s="87"/>
      <c r="D65" s="87"/>
      <c r="E65" s="87"/>
      <c r="F65" s="87"/>
      <c r="G65" s="87"/>
      <c r="H65" s="541"/>
      <c r="I65" s="542"/>
      <c r="J65" s="87"/>
      <c r="K65" s="87"/>
      <c r="L65" s="87"/>
      <c r="M65" s="140">
        <f t="shared" si="0"/>
        <v>0</v>
      </c>
    </row>
    <row r="66" spans="1:13" x14ac:dyDescent="0.2">
      <c r="A66" s="513" t="s">
        <v>705</v>
      </c>
      <c r="B66" s="534"/>
      <c r="C66" s="562">
        <v>0</v>
      </c>
      <c r="D66" s="560">
        <v>0</v>
      </c>
      <c r="E66" s="560">
        <v>0</v>
      </c>
      <c r="F66" s="560">
        <v>0</v>
      </c>
      <c r="G66" s="560">
        <v>0</v>
      </c>
      <c r="H66" s="597">
        <v>0</v>
      </c>
      <c r="I66" s="563">
        <v>0</v>
      </c>
      <c r="J66" s="560">
        <v>0</v>
      </c>
      <c r="K66" s="560">
        <v>0</v>
      </c>
      <c r="L66" s="560">
        <v>0</v>
      </c>
      <c r="M66" s="140">
        <f t="shared" si="0"/>
        <v>0</v>
      </c>
    </row>
    <row r="67" spans="1:13" x14ac:dyDescent="0.2">
      <c r="A67" s="1"/>
      <c r="B67" s="1"/>
      <c r="C67" s="1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3" x14ac:dyDescent="0.2">
      <c r="A68" s="1"/>
      <c r="B68" s="1"/>
      <c r="C68" s="1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</sheetData>
  <mergeCells count="15">
    <mergeCell ref="A3:L3"/>
    <mergeCell ref="A4:L4"/>
    <mergeCell ref="A5:L5"/>
    <mergeCell ref="C7:C10"/>
    <mergeCell ref="D7:H7"/>
    <mergeCell ref="I7:K7"/>
    <mergeCell ref="L7:L10"/>
    <mergeCell ref="D8:D10"/>
    <mergeCell ref="E8:E10"/>
    <mergeCell ref="F8:F10"/>
    <mergeCell ref="G8:G10"/>
    <mergeCell ref="H8:H10"/>
    <mergeCell ref="I8:I10"/>
    <mergeCell ref="J8:J10"/>
    <mergeCell ref="K8:K10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78" firstPageNumber="13" orientation="landscape" r:id="rId1"/>
  <headerFooter alignWithMargins="0">
    <oddFooter>&amp;P. oldal</oddFooter>
  </headerFooter>
  <rowBreaks count="1" manualBreakCount="1">
    <brk id="52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4"/>
  <sheetViews>
    <sheetView view="pageBreakPreview" zoomScaleNormal="100" workbookViewId="0"/>
  </sheetViews>
  <sheetFormatPr defaultColWidth="9.140625" defaultRowHeight="12.75" x14ac:dyDescent="0.2"/>
  <cols>
    <col min="1" max="1" width="62" style="113" customWidth="1"/>
    <col min="2" max="2" width="8.42578125" style="113" customWidth="1"/>
    <col min="3" max="3" width="12.7109375" style="113" bestFit="1" customWidth="1"/>
    <col min="4" max="4" width="13.7109375" style="113" customWidth="1"/>
    <col min="5" max="5" width="11.140625" style="113" bestFit="1" customWidth="1"/>
    <col min="6" max="16384" width="9.140625" style="113"/>
  </cols>
  <sheetData>
    <row r="1" spans="1:4" ht="15.75" x14ac:dyDescent="0.25">
      <c r="A1" s="111" t="s">
        <v>862</v>
      </c>
      <c r="B1" s="111"/>
      <c r="C1" s="112"/>
    </row>
    <row r="2" spans="1:4" ht="15.75" x14ac:dyDescent="0.25">
      <c r="A2" s="111"/>
      <c r="B2" s="111"/>
      <c r="C2" s="112"/>
    </row>
    <row r="3" spans="1:4" ht="15.75" x14ac:dyDescent="0.25">
      <c r="A3" s="700" t="s">
        <v>24</v>
      </c>
      <c r="B3" s="684"/>
      <c r="C3" s="684"/>
    </row>
    <row r="4" spans="1:4" ht="15.75" x14ac:dyDescent="0.25">
      <c r="A4" s="700" t="s">
        <v>466</v>
      </c>
      <c r="B4" s="684"/>
      <c r="C4" s="684"/>
    </row>
    <row r="5" spans="1:4" x14ac:dyDescent="0.2">
      <c r="A5"/>
      <c r="B5"/>
      <c r="C5"/>
    </row>
    <row r="6" spans="1:4" x14ac:dyDescent="0.2">
      <c r="A6" s="112"/>
      <c r="B6" s="112"/>
      <c r="C6" s="112"/>
    </row>
    <row r="7" spans="1:4" ht="51" x14ac:dyDescent="0.2">
      <c r="A7" s="701" t="s">
        <v>44</v>
      </c>
      <c r="B7" s="701" t="s">
        <v>43</v>
      </c>
      <c r="C7" s="255" t="s">
        <v>467</v>
      </c>
      <c r="D7" s="255" t="s">
        <v>707</v>
      </c>
    </row>
    <row r="8" spans="1:4" x14ac:dyDescent="0.2">
      <c r="A8" s="702"/>
      <c r="B8" s="702"/>
      <c r="C8" s="114" t="s">
        <v>45</v>
      </c>
      <c r="D8" s="114" t="s">
        <v>45</v>
      </c>
    </row>
    <row r="9" spans="1:4" x14ac:dyDescent="0.2">
      <c r="A9" s="189" t="s">
        <v>117</v>
      </c>
      <c r="B9" s="115"/>
      <c r="C9" s="116"/>
      <c r="D9" s="116"/>
    </row>
    <row r="10" spans="1:4" x14ac:dyDescent="0.2">
      <c r="A10" s="119" t="s">
        <v>242</v>
      </c>
      <c r="B10" s="118" t="s">
        <v>487</v>
      </c>
      <c r="C10" s="120">
        <v>185008315</v>
      </c>
      <c r="D10" s="120">
        <v>185008315</v>
      </c>
    </row>
    <row r="11" spans="1:4" x14ac:dyDescent="0.2">
      <c r="A11" s="119" t="s">
        <v>243</v>
      </c>
      <c r="B11" s="118"/>
      <c r="C11" s="121">
        <v>10977200</v>
      </c>
      <c r="D11" s="121">
        <v>10977200</v>
      </c>
    </row>
    <row r="12" spans="1:4" x14ac:dyDescent="0.2">
      <c r="A12" s="119" t="s">
        <v>244</v>
      </c>
      <c r="B12" s="118"/>
      <c r="C12" s="120">
        <v>28728900</v>
      </c>
      <c r="D12" s="120">
        <v>28728900</v>
      </c>
    </row>
    <row r="13" spans="1:4" x14ac:dyDescent="0.2">
      <c r="A13" s="119" t="s">
        <v>245</v>
      </c>
      <c r="B13" s="118"/>
      <c r="C13" s="121">
        <v>100000</v>
      </c>
      <c r="D13" s="121">
        <v>100000</v>
      </c>
    </row>
    <row r="14" spans="1:4" x14ac:dyDescent="0.2">
      <c r="A14" s="119" t="s">
        <v>246</v>
      </c>
      <c r="B14" s="118"/>
      <c r="C14" s="121">
        <v>13077393</v>
      </c>
      <c r="D14" s="121">
        <v>13077393</v>
      </c>
    </row>
    <row r="15" spans="1:4" x14ac:dyDescent="0.2">
      <c r="A15" s="119" t="s">
        <v>247</v>
      </c>
      <c r="B15" s="118"/>
      <c r="C15" s="121">
        <v>31780000</v>
      </c>
      <c r="D15" s="121">
        <v>31780000</v>
      </c>
    </row>
    <row r="16" spans="1:4" x14ac:dyDescent="0.2">
      <c r="A16" s="119" t="s">
        <v>248</v>
      </c>
      <c r="B16" s="118"/>
      <c r="C16" s="121">
        <v>719100</v>
      </c>
      <c r="D16" s="121">
        <v>719100</v>
      </c>
    </row>
    <row r="17" spans="1:5" x14ac:dyDescent="0.2">
      <c r="A17" s="699" t="s">
        <v>249</v>
      </c>
      <c r="B17" s="680"/>
      <c r="C17" s="123">
        <f>SUM(C10:C16)</f>
        <v>270390908</v>
      </c>
      <c r="D17" s="123">
        <f>SUM(D10:D16)</f>
        <v>270390908</v>
      </c>
      <c r="E17" s="117"/>
    </row>
    <row r="18" spans="1:5" x14ac:dyDescent="0.2">
      <c r="A18" s="119"/>
      <c r="B18" s="112"/>
      <c r="C18" s="167"/>
      <c r="D18" s="167"/>
      <c r="E18" s="160"/>
    </row>
    <row r="19" spans="1:5" x14ac:dyDescent="0.2">
      <c r="A19" s="168" t="s">
        <v>118</v>
      </c>
      <c r="B19" s="112"/>
      <c r="C19" s="116"/>
      <c r="D19" s="116"/>
    </row>
    <row r="20" spans="1:5" x14ac:dyDescent="0.2">
      <c r="A20" s="119" t="s">
        <v>250</v>
      </c>
      <c r="B20" s="164" t="s">
        <v>488</v>
      </c>
      <c r="C20" s="121">
        <v>61141058</v>
      </c>
      <c r="D20" s="121">
        <v>60210238</v>
      </c>
    </row>
    <row r="21" spans="1:5" x14ac:dyDescent="0.2">
      <c r="A21" s="119" t="s">
        <v>251</v>
      </c>
      <c r="B21" s="163" t="s">
        <v>489</v>
      </c>
      <c r="C21" s="120">
        <v>270415600</v>
      </c>
      <c r="D21" s="120">
        <v>267066800</v>
      </c>
    </row>
    <row r="22" spans="1:5" x14ac:dyDescent="0.2">
      <c r="A22" s="119" t="s">
        <v>252</v>
      </c>
      <c r="B22" s="163" t="s">
        <v>490</v>
      </c>
      <c r="C22" s="120">
        <v>8604000</v>
      </c>
      <c r="D22" s="120">
        <v>8604000</v>
      </c>
    </row>
    <row r="23" spans="1:5" x14ac:dyDescent="0.2">
      <c r="A23" s="119" t="s">
        <v>253</v>
      </c>
      <c r="B23" s="163" t="s">
        <v>491</v>
      </c>
      <c r="C23" s="159">
        <v>5348000</v>
      </c>
      <c r="D23" s="159">
        <v>5348000</v>
      </c>
    </row>
    <row r="24" spans="1:5" x14ac:dyDescent="0.2">
      <c r="A24" s="119" t="s">
        <v>254</v>
      </c>
      <c r="B24" s="165" t="s">
        <v>140</v>
      </c>
      <c r="C24" s="159">
        <v>121164000</v>
      </c>
      <c r="D24" s="159">
        <v>121164000</v>
      </c>
    </row>
    <row r="25" spans="1:5" x14ac:dyDescent="0.2">
      <c r="A25" s="699" t="s">
        <v>255</v>
      </c>
      <c r="B25" s="680"/>
      <c r="C25" s="123">
        <f>SUM(C20:C24)</f>
        <v>466672658</v>
      </c>
      <c r="D25" s="123">
        <f>SUM(D20:D24)</f>
        <v>462393038</v>
      </c>
    </row>
    <row r="26" spans="1:5" x14ac:dyDescent="0.2">
      <c r="A26" s="119"/>
      <c r="B26" s="162"/>
      <c r="C26" s="159"/>
      <c r="D26" s="159"/>
    </row>
    <row r="27" spans="1:5" x14ac:dyDescent="0.2">
      <c r="A27" s="166" t="s">
        <v>119</v>
      </c>
      <c r="B27" s="241"/>
      <c r="C27" s="161"/>
      <c r="D27" s="161"/>
    </row>
    <row r="28" spans="1:5" x14ac:dyDescent="0.2">
      <c r="A28" s="119" t="s">
        <v>256</v>
      </c>
      <c r="B28" s="163"/>
      <c r="C28" s="121">
        <v>68423930</v>
      </c>
      <c r="D28" s="121">
        <v>68423930</v>
      </c>
    </row>
    <row r="29" spans="1:5" x14ac:dyDescent="0.2">
      <c r="A29" s="119" t="s">
        <v>261</v>
      </c>
      <c r="B29" s="163" t="s">
        <v>368</v>
      </c>
      <c r="C29" s="121">
        <v>25566000</v>
      </c>
      <c r="D29" s="121">
        <v>25566000</v>
      </c>
    </row>
    <row r="30" spans="1:5" x14ac:dyDescent="0.2">
      <c r="A30" s="119" t="s">
        <v>260</v>
      </c>
      <c r="B30" s="163" t="s">
        <v>369</v>
      </c>
      <c r="C30" s="121">
        <v>53336400</v>
      </c>
      <c r="D30" s="121">
        <v>53336400</v>
      </c>
    </row>
    <row r="31" spans="1:5" x14ac:dyDescent="0.2">
      <c r="A31" s="118" t="s">
        <v>262</v>
      </c>
      <c r="B31" s="163"/>
      <c r="C31" s="465">
        <v>15554400</v>
      </c>
      <c r="D31" s="465">
        <v>28601600</v>
      </c>
    </row>
    <row r="32" spans="1:5" x14ac:dyDescent="0.2">
      <c r="A32" s="118" t="s">
        <v>263</v>
      </c>
      <c r="B32" s="163" t="s">
        <v>496</v>
      </c>
      <c r="C32" s="121">
        <v>152226900</v>
      </c>
      <c r="D32" s="121">
        <v>152226900</v>
      </c>
    </row>
    <row r="33" spans="1:4" x14ac:dyDescent="0.2">
      <c r="A33" s="118" t="s">
        <v>264</v>
      </c>
      <c r="B33" s="163"/>
      <c r="C33" s="465">
        <v>79277713</v>
      </c>
      <c r="D33" s="465">
        <v>85451537</v>
      </c>
    </row>
    <row r="34" spans="1:4" x14ac:dyDescent="0.2">
      <c r="A34" s="118" t="s">
        <v>265</v>
      </c>
      <c r="B34" s="163"/>
      <c r="C34" s="121">
        <v>94301000</v>
      </c>
      <c r="D34" s="121">
        <v>95531800</v>
      </c>
    </row>
    <row r="35" spans="1:4" x14ac:dyDescent="0.2">
      <c r="A35" s="118" t="s">
        <v>266</v>
      </c>
      <c r="B35" s="163"/>
      <c r="C35" s="465">
        <v>65835379</v>
      </c>
      <c r="D35" s="465">
        <v>75338767</v>
      </c>
    </row>
    <row r="36" spans="1:4" x14ac:dyDescent="0.2">
      <c r="A36" s="119" t="s">
        <v>267</v>
      </c>
      <c r="B36" s="165"/>
      <c r="C36" s="121">
        <v>368790</v>
      </c>
      <c r="D36" s="121">
        <v>391590</v>
      </c>
    </row>
    <row r="37" spans="1:4" x14ac:dyDescent="0.2">
      <c r="A37" s="699" t="s">
        <v>268</v>
      </c>
      <c r="B37" s="680"/>
      <c r="C37" s="123">
        <f>SUM(C28:C36)</f>
        <v>554890512</v>
      </c>
      <c r="D37" s="123">
        <f>SUM(D28:D36)</f>
        <v>584868524</v>
      </c>
    </row>
    <row r="38" spans="1:4" x14ac:dyDescent="0.2">
      <c r="A38" s="169"/>
      <c r="B38" s="162"/>
      <c r="C38" s="170"/>
    </row>
    <row r="39" spans="1:4" x14ac:dyDescent="0.2">
      <c r="A39" s="699" t="s">
        <v>121</v>
      </c>
      <c r="B39" s="679"/>
      <c r="C39" s="680"/>
    </row>
    <row r="40" spans="1:4" x14ac:dyDescent="0.2">
      <c r="A40" s="448" t="s">
        <v>269</v>
      </c>
      <c r="B40" s="449"/>
      <c r="C40" s="122">
        <v>25117550</v>
      </c>
      <c r="D40" s="122">
        <v>25117550</v>
      </c>
    </row>
    <row r="41" spans="1:4" x14ac:dyDescent="0.2">
      <c r="A41" s="699" t="s">
        <v>120</v>
      </c>
      <c r="B41" s="680"/>
      <c r="C41" s="123">
        <f>SUM(C40)</f>
        <v>25117550</v>
      </c>
      <c r="D41" s="123">
        <f>SUM(D40)</f>
        <v>25117550</v>
      </c>
    </row>
    <row r="42" spans="1:4" x14ac:dyDescent="0.2">
      <c r="A42" s="169"/>
      <c r="B42"/>
      <c r="C42" s="170"/>
      <c r="D42" s="170"/>
    </row>
    <row r="43" spans="1:4" x14ac:dyDescent="0.2">
      <c r="A43" s="184" t="s">
        <v>136</v>
      </c>
      <c r="B43" s="183"/>
      <c r="C43" s="123">
        <f>SUM(C17,C25,C37,C41)</f>
        <v>1317071628</v>
      </c>
      <c r="D43" s="123">
        <f>SUM(D17,D25,D37,D41)</f>
        <v>1342770020</v>
      </c>
    </row>
    <row r="44" spans="1:4" x14ac:dyDescent="0.2">
      <c r="A44" s="169"/>
      <c r="B44"/>
      <c r="C44" s="170"/>
      <c r="D44" s="170"/>
    </row>
    <row r="45" spans="1:4" x14ac:dyDescent="0.2">
      <c r="A45" s="189" t="s">
        <v>201</v>
      </c>
      <c r="B45" s="158"/>
      <c r="C45" s="188"/>
      <c r="D45" s="188"/>
    </row>
    <row r="46" spans="1:4" x14ac:dyDescent="0.2">
      <c r="A46" s="186" t="s">
        <v>271</v>
      </c>
      <c r="B46" s="269" t="s">
        <v>492</v>
      </c>
      <c r="C46" s="121">
        <v>45552360</v>
      </c>
      <c r="D46" s="121">
        <v>45552360</v>
      </c>
    </row>
    <row r="47" spans="1:4" x14ac:dyDescent="0.2">
      <c r="A47" s="186" t="s">
        <v>257</v>
      </c>
      <c r="B47" s="269" t="s">
        <v>493</v>
      </c>
      <c r="C47" s="121">
        <v>31332400</v>
      </c>
      <c r="D47" s="121">
        <v>31332400</v>
      </c>
    </row>
    <row r="48" spans="1:4" x14ac:dyDescent="0.2">
      <c r="A48" s="186" t="s">
        <v>258</v>
      </c>
      <c r="B48" s="269" t="s">
        <v>494</v>
      </c>
      <c r="C48" s="121">
        <v>115442800</v>
      </c>
      <c r="D48" s="121">
        <v>118066500</v>
      </c>
    </row>
    <row r="49" spans="1:7" x14ac:dyDescent="0.2">
      <c r="A49" s="186" t="s">
        <v>259</v>
      </c>
      <c r="B49" s="145" t="s">
        <v>495</v>
      </c>
      <c r="C49" s="121">
        <v>16035750</v>
      </c>
      <c r="D49" s="121">
        <v>16035750</v>
      </c>
    </row>
    <row r="50" spans="1:7" s="185" customFormat="1" x14ac:dyDescent="0.2">
      <c r="A50" s="190" t="s">
        <v>135</v>
      </c>
      <c r="B50" s="191"/>
      <c r="C50" s="123">
        <f>SUM(C46:C49)</f>
        <v>208363310</v>
      </c>
      <c r="D50" s="123">
        <f>SUM(D46:D49)</f>
        <v>210987010</v>
      </c>
      <c r="E50" s="258"/>
    </row>
    <row r="51" spans="1:7" s="185" customFormat="1" x14ac:dyDescent="0.2">
      <c r="A51" s="187"/>
      <c r="B51" s="286"/>
      <c r="C51" s="256"/>
      <c r="D51" s="256"/>
    </row>
    <row r="52" spans="1:7" x14ac:dyDescent="0.2">
      <c r="A52" s="697" t="s">
        <v>706</v>
      </c>
      <c r="B52" s="698"/>
      <c r="C52" s="256">
        <f>SUM(C43,C50)</f>
        <v>1525434938</v>
      </c>
      <c r="D52" s="256">
        <f>SUM(D43,D50)</f>
        <v>1553757030</v>
      </c>
    </row>
    <row r="53" spans="1:7" x14ac:dyDescent="0.2">
      <c r="A53" s="435"/>
      <c r="B53"/>
      <c r="C53" s="436"/>
      <c r="D53" s="436"/>
    </row>
    <row r="54" spans="1:7" x14ac:dyDescent="0.2">
      <c r="A54" s="184" t="s">
        <v>385</v>
      </c>
      <c r="B54" s="183"/>
      <c r="C54" s="450">
        <v>17627273</v>
      </c>
      <c r="D54" s="450">
        <v>20261273</v>
      </c>
      <c r="G54" s="300"/>
    </row>
    <row r="55" spans="1:7" x14ac:dyDescent="0.2">
      <c r="A55" s="184" t="s">
        <v>374</v>
      </c>
      <c r="B55" s="183"/>
      <c r="C55" s="451"/>
      <c r="D55" s="451"/>
      <c r="G55" s="300"/>
    </row>
    <row r="56" spans="1:7" x14ac:dyDescent="0.2">
      <c r="A56" s="410"/>
      <c r="B56" s="310"/>
      <c r="C56" s="411"/>
      <c r="D56" s="411"/>
      <c r="G56" s="300"/>
    </row>
    <row r="57" spans="1:7" x14ac:dyDescent="0.2">
      <c r="A57" s="412" t="s">
        <v>375</v>
      </c>
      <c r="B57" s="413"/>
      <c r="C57" s="414">
        <f>SUM(C52+C55+C54)</f>
        <v>1543062211</v>
      </c>
      <c r="D57" s="414">
        <f>SUM(D52+D55+D54)</f>
        <v>1574018303</v>
      </c>
    </row>
    <row r="58" spans="1:7" x14ac:dyDescent="0.2">
      <c r="A58" s="160"/>
    </row>
    <row r="59" spans="1:7" x14ac:dyDescent="0.2">
      <c r="A59" s="412" t="s">
        <v>270</v>
      </c>
      <c r="B59" s="413"/>
      <c r="C59" s="415">
        <v>711669888</v>
      </c>
      <c r="D59" s="415">
        <v>711669888</v>
      </c>
    </row>
    <row r="60" spans="1:7" x14ac:dyDescent="0.2">
      <c r="A60" s="242"/>
      <c r="B60" s="244"/>
      <c r="C60" s="244"/>
    </row>
    <row r="61" spans="1:7" x14ac:dyDescent="0.2">
      <c r="A61" s="243"/>
    </row>
    <row r="62" spans="1:7" x14ac:dyDescent="0.2">
      <c r="A62" s="243"/>
    </row>
    <row r="63" spans="1:7" x14ac:dyDescent="0.2">
      <c r="A63" s="243"/>
    </row>
    <row r="64" spans="1:7" x14ac:dyDescent="0.2">
      <c r="A64" s="257"/>
    </row>
  </sheetData>
  <mergeCells count="10">
    <mergeCell ref="A3:C3"/>
    <mergeCell ref="A4:C4"/>
    <mergeCell ref="A7:A8"/>
    <mergeCell ref="B7:B8"/>
    <mergeCell ref="A41:B41"/>
    <mergeCell ref="A52:B52"/>
    <mergeCell ref="A39:C39"/>
    <mergeCell ref="A17:B17"/>
    <mergeCell ref="A25:B25"/>
    <mergeCell ref="A37:B37"/>
  </mergeCells>
  <phoneticPr fontId="3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firstPageNumber="15" orientation="portrait" r:id="rId1"/>
  <headerFooter alignWithMargins="0">
    <oddFooter>&amp;P. oldal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"/>
  <sheetViews>
    <sheetView tabSelected="1" view="pageBreakPreview" zoomScaleNormal="100" workbookViewId="0">
      <selection activeCell="B23" sqref="B23"/>
    </sheetView>
  </sheetViews>
  <sheetFormatPr defaultRowHeight="12.75" x14ac:dyDescent="0.2"/>
  <cols>
    <col min="1" max="1" width="8.7109375" customWidth="1"/>
    <col min="2" max="2" width="49.140625" customWidth="1"/>
    <col min="3" max="3" width="15.28515625" customWidth="1"/>
    <col min="4" max="4" width="13.140625" customWidth="1"/>
    <col min="5" max="5" width="12.5703125" customWidth="1"/>
  </cols>
  <sheetData>
    <row r="1" spans="1:5" ht="15.75" x14ac:dyDescent="0.25">
      <c r="A1" s="4" t="s">
        <v>863</v>
      </c>
      <c r="B1" s="37"/>
      <c r="C1" s="55"/>
      <c r="D1" s="5"/>
    </row>
    <row r="2" spans="1:5" ht="15.75" x14ac:dyDescent="0.25">
      <c r="A2" s="37"/>
      <c r="B2" s="37"/>
      <c r="C2" s="5"/>
      <c r="D2" s="5"/>
    </row>
    <row r="3" spans="1:5" ht="15.75" x14ac:dyDescent="0.25">
      <c r="A3" s="704" t="s">
        <v>24</v>
      </c>
      <c r="B3" s="645"/>
      <c r="C3" s="645"/>
      <c r="D3" s="645"/>
    </row>
    <row r="4" spans="1:5" ht="15.75" x14ac:dyDescent="0.25">
      <c r="A4" s="704" t="s">
        <v>708</v>
      </c>
      <c r="B4" s="645"/>
      <c r="C4" s="645"/>
      <c r="D4" s="645"/>
    </row>
    <row r="5" spans="1:5" ht="15.75" x14ac:dyDescent="0.25">
      <c r="A5" s="704" t="s">
        <v>608</v>
      </c>
      <c r="B5" s="645"/>
      <c r="C5" s="645"/>
      <c r="D5" s="645"/>
    </row>
    <row r="6" spans="1:5" ht="15.75" x14ac:dyDescent="0.25">
      <c r="A6" s="704" t="s">
        <v>609</v>
      </c>
      <c r="B6" s="645"/>
      <c r="C6" s="645"/>
      <c r="D6" s="645"/>
    </row>
    <row r="7" spans="1:5" ht="15.75" x14ac:dyDescent="0.25">
      <c r="A7" s="37"/>
      <c r="B7" s="37"/>
      <c r="C7" s="5"/>
      <c r="D7" s="5"/>
    </row>
    <row r="8" spans="1:5" x14ac:dyDescent="0.2">
      <c r="A8" s="5"/>
      <c r="B8" s="5" t="s">
        <v>46</v>
      </c>
      <c r="C8" s="5"/>
      <c r="D8" s="5"/>
    </row>
    <row r="9" spans="1:5" ht="30.75" customHeight="1" x14ac:dyDescent="0.2">
      <c r="A9" s="52" t="s">
        <v>47</v>
      </c>
      <c r="B9" s="40" t="s">
        <v>3</v>
      </c>
      <c r="C9" s="703" t="s">
        <v>468</v>
      </c>
      <c r="D9" s="703" t="s">
        <v>607</v>
      </c>
      <c r="E9" s="703" t="s">
        <v>709</v>
      </c>
    </row>
    <row r="10" spans="1:5" ht="30.75" customHeight="1" x14ac:dyDescent="0.2">
      <c r="A10" s="53" t="s">
        <v>48</v>
      </c>
      <c r="B10" s="42"/>
      <c r="C10" s="647"/>
      <c r="D10" s="647"/>
      <c r="E10" s="647"/>
    </row>
    <row r="11" spans="1:5" x14ac:dyDescent="0.2">
      <c r="A11" s="61" t="s">
        <v>476</v>
      </c>
      <c r="B11" s="76" t="s">
        <v>835</v>
      </c>
      <c r="C11" s="142">
        <f>SUM(C12)</f>
        <v>0</v>
      </c>
      <c r="D11" s="142">
        <f>SUM(D12)</f>
        <v>0</v>
      </c>
      <c r="E11" s="142">
        <f>SUM(E12)</f>
        <v>540</v>
      </c>
    </row>
    <row r="12" spans="1:5" x14ac:dyDescent="0.2">
      <c r="A12" s="70"/>
      <c r="B12" s="265" t="s">
        <v>834</v>
      </c>
      <c r="C12" s="93">
        <v>0</v>
      </c>
      <c r="D12" s="93">
        <v>0</v>
      </c>
      <c r="E12" s="93">
        <v>540</v>
      </c>
    </row>
    <row r="13" spans="1:5" ht="15" customHeight="1" x14ac:dyDescent="0.2">
      <c r="A13" s="61" t="s">
        <v>555</v>
      </c>
      <c r="B13" s="260" t="s">
        <v>275</v>
      </c>
      <c r="C13" s="313">
        <f>SUM(C14)</f>
        <v>7148</v>
      </c>
      <c r="D13" s="313">
        <f>SUM(D14)</f>
        <v>9272</v>
      </c>
      <c r="E13" s="313">
        <f>SUM(E14)</f>
        <v>9272</v>
      </c>
    </row>
    <row r="14" spans="1:5" ht="15" customHeight="1" x14ac:dyDescent="0.2">
      <c r="A14" s="155"/>
      <c r="B14" s="463" t="s">
        <v>296</v>
      </c>
      <c r="C14" s="312">
        <v>7148</v>
      </c>
      <c r="D14" s="312">
        <v>9272</v>
      </c>
      <c r="E14" s="312">
        <v>9272</v>
      </c>
    </row>
    <row r="15" spans="1:5" ht="15" customHeight="1" x14ac:dyDescent="0.2">
      <c r="A15" s="61" t="s">
        <v>274</v>
      </c>
      <c r="B15" s="76" t="s">
        <v>213</v>
      </c>
      <c r="C15" s="142">
        <f>SUM(C16)</f>
        <v>711670</v>
      </c>
      <c r="D15" s="142">
        <f>SUM(D16)</f>
        <v>711670</v>
      </c>
      <c r="E15" s="142">
        <f>SUM(E16)</f>
        <v>711670</v>
      </c>
    </row>
    <row r="16" spans="1:5" ht="15" customHeight="1" x14ac:dyDescent="0.2">
      <c r="A16" s="70"/>
      <c r="B16" s="265" t="s">
        <v>210</v>
      </c>
      <c r="C16" s="93">
        <v>711670</v>
      </c>
      <c r="D16" s="93">
        <v>711670</v>
      </c>
      <c r="E16" s="93">
        <v>711670</v>
      </c>
    </row>
    <row r="17" spans="1:6" ht="15" customHeight="1" x14ac:dyDescent="0.2">
      <c r="A17" s="61" t="s">
        <v>226</v>
      </c>
      <c r="B17" s="260" t="s">
        <v>208</v>
      </c>
      <c r="C17" s="251">
        <f>SUM(C18:C23)</f>
        <v>271754</v>
      </c>
      <c r="D17" s="251">
        <f>SUM(D18:D23)</f>
        <v>271754</v>
      </c>
      <c r="E17" s="251">
        <f>SUM(E18:E23)</f>
        <v>274378</v>
      </c>
    </row>
    <row r="18" spans="1:6" ht="15" customHeight="1" x14ac:dyDescent="0.2">
      <c r="A18" s="62"/>
      <c r="B18" s="248" t="s">
        <v>297</v>
      </c>
      <c r="C18" s="221">
        <v>30186</v>
      </c>
      <c r="D18" s="221">
        <v>30186</v>
      </c>
      <c r="E18" s="221">
        <v>30186</v>
      </c>
    </row>
    <row r="19" spans="1:6" ht="15" customHeight="1" x14ac:dyDescent="0.2">
      <c r="A19" s="62"/>
      <c r="B19" s="248" t="s">
        <v>298</v>
      </c>
      <c r="C19" s="221">
        <v>30205</v>
      </c>
      <c r="D19" s="221">
        <v>30205</v>
      </c>
      <c r="E19" s="221">
        <v>30205</v>
      </c>
    </row>
    <row r="20" spans="1:6" ht="15" customHeight="1" x14ac:dyDescent="0.2">
      <c r="A20" s="62"/>
      <c r="B20" s="248" t="s">
        <v>874</v>
      </c>
      <c r="C20" s="221"/>
      <c r="D20" s="221"/>
      <c r="E20" s="221">
        <v>2624</v>
      </c>
    </row>
    <row r="21" spans="1:6" ht="15" customHeight="1" x14ac:dyDescent="0.2">
      <c r="A21" s="155"/>
      <c r="B21" s="248" t="s">
        <v>209</v>
      </c>
      <c r="C21" s="221">
        <v>208363</v>
      </c>
      <c r="D21" s="221">
        <v>208363</v>
      </c>
      <c r="E21" s="221">
        <v>208363</v>
      </c>
    </row>
    <row r="22" spans="1:6" ht="15" customHeight="1" x14ac:dyDescent="0.2">
      <c r="A22" s="155"/>
      <c r="B22" s="248" t="s">
        <v>642</v>
      </c>
      <c r="C22" s="221">
        <v>3000</v>
      </c>
      <c r="D22" s="221">
        <v>3000</v>
      </c>
      <c r="E22" s="221">
        <v>3000</v>
      </c>
    </row>
    <row r="23" spans="1:6" ht="15" customHeight="1" x14ac:dyDescent="0.2">
      <c r="A23" s="155"/>
      <c r="B23" s="463" t="s">
        <v>379</v>
      </c>
      <c r="C23" s="221">
        <v>0</v>
      </c>
      <c r="D23" s="221">
        <v>0</v>
      </c>
      <c r="E23" s="221">
        <v>0</v>
      </c>
    </row>
    <row r="24" spans="1:6" ht="15" customHeight="1" x14ac:dyDescent="0.2">
      <c r="A24" s="61" t="s">
        <v>386</v>
      </c>
      <c r="B24" s="76" t="s">
        <v>101</v>
      </c>
      <c r="C24" s="434">
        <f>SUM(C27:C27)</f>
        <v>199984</v>
      </c>
      <c r="D24" s="434">
        <f>SUM(D25:D27)</f>
        <v>934910</v>
      </c>
      <c r="E24" s="643">
        <f>SUM(E25:E27)</f>
        <v>662258</v>
      </c>
      <c r="F24">
        <v>662258</v>
      </c>
    </row>
    <row r="25" spans="1:6" ht="15" customHeight="1" x14ac:dyDescent="0.2">
      <c r="A25" s="213"/>
      <c r="B25" s="598" t="s">
        <v>643</v>
      </c>
      <c r="C25" s="281"/>
      <c r="D25" s="281">
        <v>600</v>
      </c>
      <c r="E25" s="92">
        <v>600</v>
      </c>
    </row>
    <row r="26" spans="1:6" ht="15" customHeight="1" x14ac:dyDescent="0.2">
      <c r="A26" s="213"/>
      <c r="B26" s="598" t="s">
        <v>836</v>
      </c>
      <c r="C26" s="281"/>
      <c r="D26" s="281"/>
      <c r="E26" s="92">
        <v>2740</v>
      </c>
    </row>
    <row r="27" spans="1:6" s="199" customFormat="1" ht="15" customHeight="1" x14ac:dyDescent="0.2">
      <c r="A27" s="427"/>
      <c r="B27" s="265" t="s">
        <v>273</v>
      </c>
      <c r="C27" s="278">
        <v>199984</v>
      </c>
      <c r="D27" s="278">
        <v>934310</v>
      </c>
      <c r="E27" s="91">
        <v>658918</v>
      </c>
    </row>
    <row r="28" spans="1:6" s="199" customFormat="1" ht="15" customHeight="1" x14ac:dyDescent="0.2">
      <c r="A28" s="61" t="s">
        <v>551</v>
      </c>
      <c r="B28" s="76" t="s">
        <v>552</v>
      </c>
      <c r="C28" s="434">
        <f>SUM(C29:C29)</f>
        <v>70000</v>
      </c>
      <c r="D28" s="434">
        <f>SUM(D29:D29)</f>
        <v>115000</v>
      </c>
      <c r="E28" s="434">
        <f>SUM(E29:E29)</f>
        <v>115000</v>
      </c>
    </row>
    <row r="29" spans="1:6" s="199" customFormat="1" ht="15" customHeight="1" x14ac:dyDescent="0.2">
      <c r="A29" s="427"/>
      <c r="B29" s="265" t="s">
        <v>553</v>
      </c>
      <c r="C29" s="278">
        <v>70000</v>
      </c>
      <c r="D29" s="278">
        <v>115000</v>
      </c>
      <c r="E29" s="278">
        <v>115000</v>
      </c>
    </row>
    <row r="30" spans="1:6" ht="15.75" customHeight="1" x14ac:dyDescent="0.2">
      <c r="A30" s="61" t="s">
        <v>556</v>
      </c>
      <c r="B30" s="209" t="s">
        <v>106</v>
      </c>
      <c r="C30" s="142">
        <v>8000</v>
      </c>
      <c r="D30" s="142">
        <v>14000</v>
      </c>
      <c r="E30" s="142">
        <v>14000</v>
      </c>
    </row>
    <row r="31" spans="1:6" s="199" customFormat="1" ht="15.75" customHeight="1" x14ac:dyDescent="0.2">
      <c r="A31" s="213"/>
      <c r="B31" s="302" t="s">
        <v>106</v>
      </c>
      <c r="C31" s="303">
        <v>8000</v>
      </c>
      <c r="D31" s="303">
        <v>14000</v>
      </c>
      <c r="E31" s="303">
        <v>14000</v>
      </c>
      <c r="F31" s="303"/>
    </row>
    <row r="32" spans="1:6" s="199" customFormat="1" ht="15.75" customHeight="1" x14ac:dyDescent="0.2">
      <c r="A32" s="430" t="s">
        <v>554</v>
      </c>
      <c r="B32" s="431" t="s">
        <v>380</v>
      </c>
      <c r="C32" s="432">
        <f>SUM(C33)</f>
        <v>500</v>
      </c>
      <c r="D32" s="432">
        <f>SUM(D33)</f>
        <v>500</v>
      </c>
      <c r="E32" s="432">
        <f>SUM(E33)</f>
        <v>500</v>
      </c>
      <c r="F32" s="140"/>
    </row>
    <row r="33" spans="1:6" s="199" customFormat="1" ht="15.75" customHeight="1" x14ac:dyDescent="0.2">
      <c r="A33" s="427"/>
      <c r="B33" s="428" t="s">
        <v>384</v>
      </c>
      <c r="C33" s="429">
        <v>500</v>
      </c>
      <c r="D33" s="429">
        <v>500</v>
      </c>
      <c r="E33" s="429">
        <v>500</v>
      </c>
      <c r="F33" s="140"/>
    </row>
    <row r="34" spans="1:6" ht="21" customHeight="1" x14ac:dyDescent="0.2">
      <c r="A34" s="266" t="s">
        <v>200</v>
      </c>
      <c r="B34" s="48" t="s">
        <v>49</v>
      </c>
      <c r="C34" s="78">
        <f>SUM(C13+C15+C17+C24+C28+C30+C32)</f>
        <v>1269056</v>
      </c>
      <c r="D34" s="78">
        <f>SUM(D13+D15+D17+D24+D28+D30+D32)</f>
        <v>2057106</v>
      </c>
      <c r="E34" s="78">
        <f>SUM(E13+E15+E17+E24+E28+E30+E32+E11)</f>
        <v>1787618</v>
      </c>
    </row>
    <row r="35" spans="1:6" ht="21" customHeight="1" x14ac:dyDescent="0.2">
      <c r="A35" s="71" t="s">
        <v>383</v>
      </c>
      <c r="B35" s="247" t="s">
        <v>29</v>
      </c>
      <c r="C35" s="462">
        <v>0</v>
      </c>
      <c r="D35" s="462">
        <v>0</v>
      </c>
      <c r="E35" s="462">
        <v>0</v>
      </c>
    </row>
    <row r="36" spans="1:6" ht="15" customHeight="1" x14ac:dyDescent="0.2">
      <c r="A36" s="62" t="s">
        <v>304</v>
      </c>
      <c r="B36" s="82" t="s">
        <v>122</v>
      </c>
      <c r="C36" s="433">
        <v>29500</v>
      </c>
      <c r="D36" s="433">
        <v>29500</v>
      </c>
      <c r="E36" s="433">
        <v>29500</v>
      </c>
    </row>
    <row r="37" spans="1:6" ht="15" customHeight="1" x14ac:dyDescent="0.2">
      <c r="A37" s="62"/>
      <c r="B37" s="83" t="s">
        <v>199</v>
      </c>
      <c r="C37" s="127">
        <v>29500</v>
      </c>
      <c r="D37" s="127">
        <v>29500</v>
      </c>
      <c r="E37" s="127">
        <v>29500</v>
      </c>
    </row>
    <row r="38" spans="1:6" ht="15" customHeight="1" x14ac:dyDescent="0.2">
      <c r="A38" s="71"/>
      <c r="B38" s="12" t="s">
        <v>49</v>
      </c>
      <c r="C38" s="79">
        <f>SUM(C34,C35,C36)</f>
        <v>1298556</v>
      </c>
      <c r="D38" s="79">
        <f>SUM(D34,D35,D36)</f>
        <v>2086606</v>
      </c>
      <c r="E38" s="79">
        <f>SUM(E34,E35,E36)</f>
        <v>1817118</v>
      </c>
    </row>
    <row r="40" spans="1:6" ht="15.75" x14ac:dyDescent="0.25">
      <c r="A40" s="4" t="s">
        <v>864</v>
      </c>
      <c r="B40" s="4"/>
      <c r="C40" s="4"/>
    </row>
    <row r="41" spans="1:6" ht="15.75" x14ac:dyDescent="0.25">
      <c r="A41" s="4"/>
      <c r="B41" s="4"/>
      <c r="C41" s="4"/>
    </row>
    <row r="42" spans="1:6" ht="15.75" x14ac:dyDescent="0.25">
      <c r="A42" s="704" t="s">
        <v>24</v>
      </c>
      <c r="B42" s="645"/>
      <c r="C42" s="645"/>
      <c r="D42" s="645"/>
    </row>
    <row r="43" spans="1:6" ht="15.75" x14ac:dyDescent="0.25">
      <c r="A43" s="704" t="s">
        <v>710</v>
      </c>
      <c r="B43" s="645"/>
      <c r="C43" s="645"/>
      <c r="D43" s="645"/>
    </row>
    <row r="44" spans="1:6" ht="15.75" x14ac:dyDescent="0.25">
      <c r="A44" s="644" t="s">
        <v>610</v>
      </c>
      <c r="B44" s="645"/>
      <c r="C44" s="645"/>
      <c r="D44" s="645"/>
    </row>
    <row r="45" spans="1:6" x14ac:dyDescent="0.2">
      <c r="A45" s="5"/>
      <c r="B45" s="5"/>
      <c r="C45" s="5"/>
    </row>
    <row r="46" spans="1:6" x14ac:dyDescent="0.2">
      <c r="A46" s="5"/>
      <c r="B46" s="5" t="s">
        <v>50</v>
      </c>
      <c r="C46" s="5"/>
    </row>
    <row r="47" spans="1:6" ht="24.75" customHeight="1" x14ac:dyDescent="0.2">
      <c r="A47" s="40" t="s">
        <v>2</v>
      </c>
      <c r="B47" s="40" t="s">
        <v>3</v>
      </c>
      <c r="C47" s="703" t="s">
        <v>468</v>
      </c>
      <c r="D47" s="703" t="s">
        <v>607</v>
      </c>
      <c r="E47" s="703" t="s">
        <v>709</v>
      </c>
    </row>
    <row r="48" spans="1:6" ht="15" customHeight="1" x14ac:dyDescent="0.2">
      <c r="A48" s="41" t="s">
        <v>5</v>
      </c>
      <c r="B48" s="41"/>
      <c r="C48" s="647"/>
      <c r="D48" s="647"/>
      <c r="E48" s="647"/>
    </row>
    <row r="49" spans="1:5" ht="15" customHeight="1" x14ac:dyDescent="0.2">
      <c r="A49" s="74" t="s">
        <v>554</v>
      </c>
      <c r="B49" s="149" t="s">
        <v>131</v>
      </c>
      <c r="C49" s="142">
        <v>22959</v>
      </c>
      <c r="D49" s="142">
        <v>22959</v>
      </c>
      <c r="E49" s="142">
        <v>22959</v>
      </c>
    </row>
    <row r="50" spans="1:5" ht="15" customHeight="1" x14ac:dyDescent="0.2">
      <c r="A50" s="75"/>
      <c r="B50" s="5" t="s">
        <v>176</v>
      </c>
      <c r="C50" s="127"/>
      <c r="D50" s="127"/>
      <c r="E50" s="127"/>
    </row>
    <row r="51" spans="1:5" ht="15" customHeight="1" x14ac:dyDescent="0.2">
      <c r="A51" s="75"/>
      <c r="B51" s="5" t="s">
        <v>100</v>
      </c>
      <c r="C51" s="127"/>
      <c r="D51" s="127"/>
      <c r="E51" s="127"/>
    </row>
    <row r="52" spans="1:5" ht="15" customHeight="1" x14ac:dyDescent="0.2">
      <c r="A52" s="75"/>
      <c r="B52" s="5" t="s">
        <v>381</v>
      </c>
      <c r="C52" s="127"/>
      <c r="D52" s="127"/>
      <c r="E52" s="127"/>
    </row>
    <row r="53" spans="1:5" ht="15" customHeight="1" x14ac:dyDescent="0.2">
      <c r="A53" s="75"/>
      <c r="B53" s="5" t="s">
        <v>295</v>
      </c>
      <c r="C53" s="127"/>
      <c r="D53" s="127"/>
      <c r="E53" s="127"/>
    </row>
    <row r="54" spans="1:5" ht="15" customHeight="1" x14ac:dyDescent="0.2">
      <c r="A54" s="75"/>
      <c r="B54" s="5" t="s">
        <v>558</v>
      </c>
      <c r="C54" s="127"/>
      <c r="D54" s="127"/>
      <c r="E54" s="127"/>
    </row>
    <row r="55" spans="1:5" ht="15" customHeight="1" x14ac:dyDescent="0.2">
      <c r="A55" s="75"/>
      <c r="B55" s="5" t="s">
        <v>382</v>
      </c>
      <c r="C55" s="127"/>
      <c r="D55" s="127"/>
      <c r="E55" s="127"/>
    </row>
    <row r="56" spans="1:5" ht="15" customHeight="1" x14ac:dyDescent="0.2">
      <c r="A56" s="71" t="s">
        <v>200</v>
      </c>
      <c r="B56" s="247" t="s">
        <v>113</v>
      </c>
      <c r="C56" s="80">
        <f>SUM(C49)</f>
        <v>22959</v>
      </c>
      <c r="D56" s="80">
        <f>SUM(D49)</f>
        <v>22959</v>
      </c>
      <c r="E56" s="80">
        <f>SUM(E49)</f>
        <v>22959</v>
      </c>
    </row>
    <row r="57" spans="1:5" ht="21" customHeight="1" x14ac:dyDescent="0.2">
      <c r="A57" s="288"/>
      <c r="B57" s="48" t="s">
        <v>198</v>
      </c>
      <c r="C57" s="249">
        <f>SUM(C56)</f>
        <v>22959</v>
      </c>
      <c r="D57" s="249">
        <f>SUM(D56)</f>
        <v>22959</v>
      </c>
      <c r="E57" s="249">
        <f>SUM(E56)</f>
        <v>22959</v>
      </c>
    </row>
  </sheetData>
  <mergeCells count="13">
    <mergeCell ref="A3:D3"/>
    <mergeCell ref="A4:D4"/>
    <mergeCell ref="A5:D5"/>
    <mergeCell ref="A6:D6"/>
    <mergeCell ref="A42:D42"/>
    <mergeCell ref="E9:E10"/>
    <mergeCell ref="E47:E48"/>
    <mergeCell ref="C9:C10"/>
    <mergeCell ref="C47:C48"/>
    <mergeCell ref="D9:D10"/>
    <mergeCell ref="A43:D43"/>
    <mergeCell ref="A44:D44"/>
    <mergeCell ref="D47:D48"/>
  </mergeCells>
  <phoneticPr fontId="0" type="noConversion"/>
  <printOptions horizontalCentered="1"/>
  <pageMargins left="0.78740157480314965" right="0.78740157480314965" top="0.59055118110236227" bottom="0.59055118110236227" header="0.51181102362204722" footer="0.31496062992125984"/>
  <pageSetup paperSize="9" scale="88" firstPageNumber="16" orientation="portrait" r:id="rId1"/>
  <headerFooter alignWithMargins="0">
    <oddFooter>&amp;P. oldal</oddFooter>
  </headerFooter>
  <rowBreaks count="1" manualBreakCount="1">
    <brk id="3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8"/>
  <sheetViews>
    <sheetView view="pageBreakPreview" topLeftCell="A82" zoomScale="130" zoomScaleNormal="100" zoomScaleSheetLayoutView="130" workbookViewId="0"/>
  </sheetViews>
  <sheetFormatPr defaultRowHeight="12.75" x14ac:dyDescent="0.2"/>
  <cols>
    <col min="1" max="1" width="6.7109375" customWidth="1"/>
    <col min="2" max="2" width="43.140625" customWidth="1"/>
    <col min="3" max="3" width="9" customWidth="1"/>
    <col min="4" max="4" width="8.42578125" customWidth="1"/>
    <col min="5" max="5" width="9.28515625" customWidth="1"/>
    <col min="6" max="6" width="8" customWidth="1"/>
    <col min="7" max="7" width="7.28515625" customWidth="1"/>
  </cols>
  <sheetData>
    <row r="1" spans="1:11" ht="15.75" x14ac:dyDescent="0.25">
      <c r="A1" s="55" t="s">
        <v>866</v>
      </c>
      <c r="B1" s="37"/>
      <c r="C1" s="37"/>
      <c r="D1" s="37"/>
      <c r="E1" s="37"/>
    </row>
    <row r="2" spans="1:11" ht="15.75" x14ac:dyDescent="0.25">
      <c r="A2" s="37"/>
      <c r="B2" s="37"/>
      <c r="C2" s="37"/>
      <c r="D2" s="37"/>
      <c r="E2" s="37"/>
    </row>
    <row r="3" spans="1:11" ht="15.75" x14ac:dyDescent="0.25">
      <c r="A3" s="705" t="s">
        <v>24</v>
      </c>
      <c r="B3" s="706"/>
      <c r="C3" s="706"/>
      <c r="D3" s="706"/>
      <c r="E3" s="706"/>
      <c r="F3" s="706"/>
      <c r="G3" s="706"/>
      <c r="H3" s="706"/>
    </row>
    <row r="4" spans="1:11" ht="15.75" x14ac:dyDescent="0.25">
      <c r="A4" s="705" t="s">
        <v>648</v>
      </c>
      <c r="B4" s="706"/>
      <c r="C4" s="706"/>
      <c r="D4" s="706"/>
      <c r="E4" s="706"/>
      <c r="F4" s="706"/>
      <c r="G4" s="706"/>
      <c r="H4" s="706"/>
    </row>
    <row r="5" spans="1:11" ht="15.75" x14ac:dyDescent="0.25">
      <c r="A5" s="705" t="s">
        <v>613</v>
      </c>
      <c r="B5" s="706"/>
      <c r="C5" s="706"/>
      <c r="D5" s="706"/>
      <c r="E5" s="706"/>
      <c r="F5" s="706"/>
      <c r="G5" s="706"/>
      <c r="H5" s="706"/>
    </row>
    <row r="6" spans="1:11" ht="15.75" x14ac:dyDescent="0.25">
      <c r="A6" s="705" t="s">
        <v>615</v>
      </c>
      <c r="B6" s="706"/>
      <c r="C6" s="706"/>
      <c r="D6" s="706"/>
      <c r="E6" s="706"/>
      <c r="F6" s="706"/>
      <c r="G6" s="706"/>
      <c r="H6" s="706"/>
    </row>
    <row r="7" spans="1:11" x14ac:dyDescent="0.2">
      <c r="A7" s="5"/>
      <c r="B7" s="5"/>
      <c r="C7" s="5"/>
      <c r="D7" s="5"/>
      <c r="E7" s="5"/>
    </row>
    <row r="8" spans="1:11" x14ac:dyDescent="0.2">
      <c r="A8" s="5"/>
      <c r="B8" s="5"/>
      <c r="C8" s="5"/>
      <c r="D8" s="5" t="s">
        <v>93</v>
      </c>
      <c r="E8" s="5"/>
    </row>
    <row r="9" spans="1:11" ht="12.75" customHeight="1" x14ac:dyDescent="0.2">
      <c r="A9" s="40" t="s">
        <v>47</v>
      </c>
      <c r="B9" s="40" t="s">
        <v>3</v>
      </c>
      <c r="C9" s="43"/>
      <c r="D9" s="44" t="s">
        <v>468</v>
      </c>
      <c r="E9" s="45"/>
      <c r="F9" s="43"/>
      <c r="G9" s="44" t="s">
        <v>612</v>
      </c>
      <c r="H9" s="45"/>
      <c r="I9" s="43"/>
      <c r="J9" s="44" t="s">
        <v>711</v>
      </c>
      <c r="K9" s="45"/>
    </row>
    <row r="10" spans="1:11" ht="12.75" customHeight="1" x14ac:dyDescent="0.2">
      <c r="A10" s="42" t="s">
        <v>48</v>
      </c>
      <c r="B10" s="42"/>
      <c r="C10" s="46" t="s">
        <v>54</v>
      </c>
      <c r="D10" s="46" t="s">
        <v>55</v>
      </c>
      <c r="E10" s="46" t="s">
        <v>4</v>
      </c>
      <c r="F10" s="46" t="s">
        <v>54</v>
      </c>
      <c r="G10" s="46" t="s">
        <v>55</v>
      </c>
      <c r="H10" s="46" t="s">
        <v>4</v>
      </c>
      <c r="I10" s="46" t="s">
        <v>54</v>
      </c>
      <c r="J10" s="46" t="s">
        <v>55</v>
      </c>
      <c r="K10" s="46" t="s">
        <v>4</v>
      </c>
    </row>
    <row r="11" spans="1:11" ht="12.75" customHeight="1" x14ac:dyDescent="0.2">
      <c r="A11" s="132" t="s">
        <v>299</v>
      </c>
      <c r="B11" s="416" t="s">
        <v>313</v>
      </c>
      <c r="C11" s="322">
        <f>SUM(C13)</f>
        <v>488</v>
      </c>
      <c r="D11" s="322">
        <f>SUM(D13)</f>
        <v>132</v>
      </c>
      <c r="E11" s="89">
        <f>SUM(C11:D11)</f>
        <v>620</v>
      </c>
      <c r="F11" s="322">
        <f>SUM(F13)</f>
        <v>488</v>
      </c>
      <c r="G11" s="322">
        <f>SUM(G13)</f>
        <v>132</v>
      </c>
      <c r="H11" s="89">
        <f>SUM(F11:G11)</f>
        <v>620</v>
      </c>
      <c r="I11" s="458">
        <f>SUM(I12:I13)</f>
        <v>1588</v>
      </c>
      <c r="J11" s="458">
        <f t="shared" ref="J11:K11" si="0">SUM(J12:J13)</f>
        <v>532</v>
      </c>
      <c r="K11" s="458">
        <f t="shared" si="0"/>
        <v>2120</v>
      </c>
    </row>
    <row r="12" spans="1:11" ht="12.75" customHeight="1" x14ac:dyDescent="0.2">
      <c r="A12" s="133"/>
      <c r="B12" s="248" t="s">
        <v>775</v>
      </c>
      <c r="C12" s="537"/>
      <c r="D12" s="537"/>
      <c r="E12" s="154"/>
      <c r="F12" s="537"/>
      <c r="G12" s="537"/>
      <c r="H12" s="154"/>
      <c r="I12" s="261">
        <v>1100</v>
      </c>
      <c r="J12" s="261">
        <v>400</v>
      </c>
      <c r="K12" s="179">
        <f>SUM(I12:J12)</f>
        <v>1500</v>
      </c>
    </row>
    <row r="13" spans="1:11" ht="12.75" customHeight="1" x14ac:dyDescent="0.2">
      <c r="A13" s="41"/>
      <c r="B13" s="267" t="s">
        <v>514</v>
      </c>
      <c r="C13" s="69">
        <v>488</v>
      </c>
      <c r="D13" s="69">
        <v>132</v>
      </c>
      <c r="E13" s="143">
        <f>SUM(C13:D13)</f>
        <v>620</v>
      </c>
      <c r="F13" s="69">
        <v>488</v>
      </c>
      <c r="G13" s="69">
        <v>132</v>
      </c>
      <c r="H13" s="143">
        <f>SUM(F13:G13)</f>
        <v>620</v>
      </c>
      <c r="I13" s="69">
        <v>488</v>
      </c>
      <c r="J13" s="69">
        <v>132</v>
      </c>
      <c r="K13" s="143">
        <f>SUM(I13:J13)</f>
        <v>620</v>
      </c>
    </row>
    <row r="14" spans="1:11" ht="12.75" customHeight="1" x14ac:dyDescent="0.2">
      <c r="A14" s="132" t="s">
        <v>516</v>
      </c>
      <c r="B14" s="13" t="s">
        <v>515</v>
      </c>
      <c r="C14" s="154">
        <f>SUM(C15)</f>
        <v>24798</v>
      </c>
      <c r="D14" s="154">
        <f t="shared" ref="D14:K14" si="1">SUM(D15)</f>
        <v>6696</v>
      </c>
      <c r="E14" s="154">
        <f t="shared" si="1"/>
        <v>31494</v>
      </c>
      <c r="F14" s="154">
        <f>SUM(F15)</f>
        <v>24798</v>
      </c>
      <c r="G14" s="154">
        <f t="shared" si="1"/>
        <v>6696</v>
      </c>
      <c r="H14" s="154">
        <f t="shared" si="1"/>
        <v>31494</v>
      </c>
      <c r="I14" s="154">
        <f>SUM(I15)</f>
        <v>24798</v>
      </c>
      <c r="J14" s="154">
        <f t="shared" si="1"/>
        <v>6696</v>
      </c>
      <c r="K14" s="154">
        <f t="shared" si="1"/>
        <v>31494</v>
      </c>
    </row>
    <row r="15" spans="1:11" ht="12.75" customHeight="1" x14ac:dyDescent="0.2">
      <c r="A15" s="41"/>
      <c r="B15" s="248" t="s">
        <v>517</v>
      </c>
      <c r="C15" s="179">
        <v>24798</v>
      </c>
      <c r="D15" s="179">
        <v>6696</v>
      </c>
      <c r="E15" s="179">
        <f>SUM(C15:D15)</f>
        <v>31494</v>
      </c>
      <c r="F15" s="179">
        <v>24798</v>
      </c>
      <c r="G15" s="179">
        <v>6696</v>
      </c>
      <c r="H15" s="179">
        <f>SUM(F15:G15)</f>
        <v>31494</v>
      </c>
      <c r="I15" s="179">
        <v>24798</v>
      </c>
      <c r="J15" s="179">
        <v>6696</v>
      </c>
      <c r="K15" s="179">
        <f>SUM(I15:J15)</f>
        <v>31494</v>
      </c>
    </row>
    <row r="16" spans="1:11" ht="12.75" customHeight="1" x14ac:dyDescent="0.2">
      <c r="A16" s="132" t="s">
        <v>476</v>
      </c>
      <c r="B16" s="416" t="s">
        <v>388</v>
      </c>
      <c r="C16" s="89">
        <f>SUM(C17:C18)</f>
        <v>54000</v>
      </c>
      <c r="D16" s="89">
        <f t="shared" ref="D16:E16" si="2">SUM(D17:D18)</f>
        <v>14580</v>
      </c>
      <c r="E16" s="89">
        <f t="shared" si="2"/>
        <v>68580</v>
      </c>
      <c r="F16" s="89">
        <f>SUM(F17:F18)</f>
        <v>54000</v>
      </c>
      <c r="G16" s="89">
        <f t="shared" ref="G16:H16" si="3">SUM(G17:G18)</f>
        <v>14580</v>
      </c>
      <c r="H16" s="89">
        <f t="shared" si="3"/>
        <v>68580</v>
      </c>
      <c r="I16" s="89">
        <f>SUM(I17:I20)</f>
        <v>80772</v>
      </c>
      <c r="J16" s="89">
        <f>SUM(J17:J20)</f>
        <v>21808</v>
      </c>
      <c r="K16" s="89">
        <f>SUM(K17:K20)</f>
        <v>102580</v>
      </c>
    </row>
    <row r="17" spans="1:11" ht="12.75" customHeight="1" x14ac:dyDescent="0.2">
      <c r="A17" s="133"/>
      <c r="B17" s="248" t="s">
        <v>518</v>
      </c>
      <c r="C17" s="179">
        <v>26500</v>
      </c>
      <c r="D17" s="179">
        <f>E17-C17</f>
        <v>7155</v>
      </c>
      <c r="E17" s="179">
        <v>33655</v>
      </c>
      <c r="F17" s="179">
        <v>26500</v>
      </c>
      <c r="G17" s="179">
        <f>H17-F17</f>
        <v>7155</v>
      </c>
      <c r="H17" s="179">
        <v>33655</v>
      </c>
      <c r="I17" s="179">
        <v>26500</v>
      </c>
      <c r="J17" s="179">
        <f>K17-I17</f>
        <v>7155</v>
      </c>
      <c r="K17" s="179">
        <v>33655</v>
      </c>
    </row>
    <row r="18" spans="1:11" ht="12.75" customHeight="1" x14ac:dyDescent="0.2">
      <c r="A18" s="41"/>
      <c r="B18" s="248" t="s">
        <v>519</v>
      </c>
      <c r="C18" s="179">
        <v>27500</v>
      </c>
      <c r="D18" s="179">
        <f>E18-C18</f>
        <v>7425</v>
      </c>
      <c r="E18" s="179">
        <v>34925</v>
      </c>
      <c r="F18" s="179">
        <v>27500</v>
      </c>
      <c r="G18" s="179">
        <f>H18-F18</f>
        <v>7425</v>
      </c>
      <c r="H18" s="179">
        <v>34925</v>
      </c>
      <c r="I18" s="179">
        <v>27500</v>
      </c>
      <c r="J18" s="179">
        <f>K18-I18</f>
        <v>7425</v>
      </c>
      <c r="K18" s="179">
        <v>34925</v>
      </c>
    </row>
    <row r="19" spans="1:11" ht="12.75" customHeight="1" x14ac:dyDescent="0.2">
      <c r="A19" s="41"/>
      <c r="B19" s="248" t="s">
        <v>767</v>
      </c>
      <c r="C19" s="179"/>
      <c r="D19" s="179"/>
      <c r="E19" s="179"/>
      <c r="F19" s="179"/>
      <c r="G19" s="179"/>
      <c r="H19" s="179"/>
      <c r="I19" s="179">
        <v>18898</v>
      </c>
      <c r="J19" s="179">
        <v>5102</v>
      </c>
      <c r="K19" s="179">
        <f>SUM(I19:J19)</f>
        <v>24000</v>
      </c>
    </row>
    <row r="20" spans="1:11" ht="12.75" customHeight="1" x14ac:dyDescent="0.2">
      <c r="A20" s="41"/>
      <c r="B20" s="248" t="s">
        <v>768</v>
      </c>
      <c r="C20" s="179"/>
      <c r="D20" s="179"/>
      <c r="E20" s="179"/>
      <c r="F20" s="179"/>
      <c r="G20" s="179"/>
      <c r="H20" s="179"/>
      <c r="I20" s="179">
        <v>7874</v>
      </c>
      <c r="J20" s="179">
        <v>2126</v>
      </c>
      <c r="K20" s="143">
        <f>SUM(I20:J20)</f>
        <v>10000</v>
      </c>
    </row>
    <row r="21" spans="1:11" ht="12.75" customHeight="1" x14ac:dyDescent="0.2">
      <c r="A21" s="132" t="s">
        <v>526</v>
      </c>
      <c r="B21" s="81" t="s">
        <v>527</v>
      </c>
      <c r="C21" s="89">
        <f t="shared" ref="C21:K21" si="4">SUM(C22)</f>
        <v>50000</v>
      </c>
      <c r="D21" s="89">
        <f t="shared" si="4"/>
        <v>13500</v>
      </c>
      <c r="E21" s="89">
        <f t="shared" si="4"/>
        <v>63500</v>
      </c>
      <c r="F21" s="89">
        <f t="shared" si="4"/>
        <v>50000</v>
      </c>
      <c r="G21" s="89">
        <f t="shared" si="4"/>
        <v>13500</v>
      </c>
      <c r="H21" s="89">
        <f t="shared" si="4"/>
        <v>63500</v>
      </c>
      <c r="I21" s="89">
        <f t="shared" si="4"/>
        <v>50000</v>
      </c>
      <c r="J21" s="89">
        <f t="shared" si="4"/>
        <v>13500</v>
      </c>
      <c r="K21" s="89">
        <f t="shared" si="4"/>
        <v>63500</v>
      </c>
    </row>
    <row r="22" spans="1:11" ht="12.75" customHeight="1" x14ac:dyDescent="0.2">
      <c r="A22" s="417"/>
      <c r="B22" s="173" t="s">
        <v>534</v>
      </c>
      <c r="C22" s="262">
        <v>50000</v>
      </c>
      <c r="D22" s="418">
        <v>13500</v>
      </c>
      <c r="E22" s="262">
        <v>63500</v>
      </c>
      <c r="F22" s="262">
        <v>50000</v>
      </c>
      <c r="G22" s="418">
        <v>13500</v>
      </c>
      <c r="H22" s="262">
        <v>63500</v>
      </c>
      <c r="I22" s="262">
        <v>50000</v>
      </c>
      <c r="J22" s="418">
        <v>13500</v>
      </c>
      <c r="K22" s="262">
        <v>63500</v>
      </c>
    </row>
    <row r="23" spans="1:11" s="321" customFormat="1" ht="12.75" customHeight="1" x14ac:dyDescent="0.2">
      <c r="A23" s="132" t="s">
        <v>528</v>
      </c>
      <c r="B23" s="81" t="s">
        <v>529</v>
      </c>
      <c r="C23" s="88">
        <f>SUM(C24)</f>
        <v>161372</v>
      </c>
      <c r="D23" s="88">
        <f t="shared" ref="D23:K23" si="5">SUM(D24)</f>
        <v>43570</v>
      </c>
      <c r="E23" s="88">
        <f t="shared" si="5"/>
        <v>204942</v>
      </c>
      <c r="F23" s="88">
        <f>SUM(F24)</f>
        <v>161076</v>
      </c>
      <c r="G23" s="88">
        <f t="shared" si="5"/>
        <v>43491</v>
      </c>
      <c r="H23" s="88">
        <f t="shared" si="5"/>
        <v>204567</v>
      </c>
      <c r="I23" s="88">
        <f>SUM(I24)</f>
        <v>78942</v>
      </c>
      <c r="J23" s="88">
        <f t="shared" si="5"/>
        <v>0</v>
      </c>
      <c r="K23" s="88">
        <f t="shared" si="5"/>
        <v>78942</v>
      </c>
    </row>
    <row r="24" spans="1:11" ht="12.75" customHeight="1" x14ac:dyDescent="0.2">
      <c r="A24" s="417"/>
      <c r="B24" s="173" t="s">
        <v>530</v>
      </c>
      <c r="C24" s="262">
        <v>161372</v>
      </c>
      <c r="D24" s="418">
        <v>43570</v>
      </c>
      <c r="E24" s="262">
        <f>SUM(C24:D24)</f>
        <v>204942</v>
      </c>
      <c r="F24" s="262">
        <v>161076</v>
      </c>
      <c r="G24" s="418">
        <v>43491</v>
      </c>
      <c r="H24" s="262">
        <f>SUM(F24:G24)</f>
        <v>204567</v>
      </c>
      <c r="I24" s="262">
        <v>78942</v>
      </c>
      <c r="J24" s="418"/>
      <c r="K24" s="262">
        <f>SUM(I24:J24)</f>
        <v>78942</v>
      </c>
    </row>
    <row r="25" spans="1:11" ht="12.75" customHeight="1" x14ac:dyDescent="0.2">
      <c r="A25" s="132" t="s">
        <v>531</v>
      </c>
      <c r="B25" s="81" t="s">
        <v>557</v>
      </c>
      <c r="C25" s="88">
        <f>SUM(C26)</f>
        <v>236221</v>
      </c>
      <c r="D25" s="88">
        <f t="shared" ref="D25:K25" si="6">SUM(D26)</f>
        <v>63779</v>
      </c>
      <c r="E25" s="88">
        <f t="shared" si="6"/>
        <v>300000</v>
      </c>
      <c r="F25" s="88">
        <f>SUM(F26)</f>
        <v>236221</v>
      </c>
      <c r="G25" s="88">
        <f t="shared" si="6"/>
        <v>63779</v>
      </c>
      <c r="H25" s="88">
        <f t="shared" si="6"/>
        <v>300000</v>
      </c>
      <c r="I25" s="88">
        <f>SUM(I26)</f>
        <v>15885</v>
      </c>
      <c r="J25" s="88">
        <f t="shared" si="6"/>
        <v>4290</v>
      </c>
      <c r="K25" s="88">
        <f t="shared" si="6"/>
        <v>20175</v>
      </c>
    </row>
    <row r="26" spans="1:11" ht="12.75" customHeight="1" x14ac:dyDescent="0.2">
      <c r="A26" s="459"/>
      <c r="B26" s="173" t="s">
        <v>532</v>
      </c>
      <c r="C26" s="262">
        <v>236221</v>
      </c>
      <c r="D26" s="418">
        <v>63779</v>
      </c>
      <c r="E26" s="262">
        <f>SUM(C26:D26)</f>
        <v>300000</v>
      </c>
      <c r="F26" s="262">
        <v>236221</v>
      </c>
      <c r="G26" s="418">
        <v>63779</v>
      </c>
      <c r="H26" s="262">
        <f>SUM(F26:G26)</f>
        <v>300000</v>
      </c>
      <c r="I26" s="262">
        <v>15885</v>
      </c>
      <c r="J26" s="418">
        <v>4290</v>
      </c>
      <c r="K26" s="262">
        <f>SUM(I26:J26)</f>
        <v>20175</v>
      </c>
    </row>
    <row r="27" spans="1:11" ht="12.75" customHeight="1" x14ac:dyDescent="0.2">
      <c r="A27" s="132" t="s">
        <v>533</v>
      </c>
      <c r="B27" s="81" t="s">
        <v>535</v>
      </c>
      <c r="C27" s="88">
        <f>SUM(C28)</f>
        <v>15749</v>
      </c>
      <c r="D27" s="88">
        <f t="shared" ref="D27" si="7">SUM(D28)</f>
        <v>4251</v>
      </c>
      <c r="E27" s="88">
        <f t="shared" ref="E27" si="8">SUM(E28)</f>
        <v>20000</v>
      </c>
      <c r="F27" s="88">
        <f>SUM(F28)</f>
        <v>15749</v>
      </c>
      <c r="G27" s="88">
        <f t="shared" ref="G27:K29" si="9">SUM(G28)</f>
        <v>4251</v>
      </c>
      <c r="H27" s="88">
        <f t="shared" si="9"/>
        <v>20000</v>
      </c>
      <c r="I27" s="88">
        <f>SUM(I28)</f>
        <v>15749</v>
      </c>
      <c r="J27" s="88">
        <f t="shared" si="9"/>
        <v>4251</v>
      </c>
      <c r="K27" s="88">
        <f t="shared" si="9"/>
        <v>20000</v>
      </c>
    </row>
    <row r="28" spans="1:11" ht="12.75" customHeight="1" x14ac:dyDescent="0.2">
      <c r="A28" s="459"/>
      <c r="B28" s="173" t="s">
        <v>536</v>
      </c>
      <c r="C28" s="262">
        <v>15749</v>
      </c>
      <c r="D28" s="418">
        <v>4251</v>
      </c>
      <c r="E28" s="262">
        <f>SUM(C28:D28)</f>
        <v>20000</v>
      </c>
      <c r="F28" s="262">
        <v>15749</v>
      </c>
      <c r="G28" s="418">
        <v>4251</v>
      </c>
      <c r="H28" s="262">
        <f>SUM(F28:G28)</f>
        <v>20000</v>
      </c>
      <c r="I28" s="262">
        <v>15749</v>
      </c>
      <c r="J28" s="418">
        <v>4251</v>
      </c>
      <c r="K28" s="262">
        <f>SUM(I28:J28)</f>
        <v>20000</v>
      </c>
    </row>
    <row r="29" spans="1:11" ht="12.75" customHeight="1" x14ac:dyDescent="0.2">
      <c r="A29" s="132" t="s">
        <v>769</v>
      </c>
      <c r="B29" s="81" t="s">
        <v>770</v>
      </c>
      <c r="C29" s="88"/>
      <c r="D29" s="88"/>
      <c r="E29" s="88"/>
      <c r="F29" s="88"/>
      <c r="G29" s="88"/>
      <c r="H29" s="88"/>
      <c r="I29" s="88">
        <f>SUM(I30)</f>
        <v>4927</v>
      </c>
      <c r="J29" s="88">
        <f t="shared" si="9"/>
        <v>1330</v>
      </c>
      <c r="K29" s="88">
        <f t="shared" si="9"/>
        <v>6257</v>
      </c>
    </row>
    <row r="30" spans="1:11" ht="12.75" customHeight="1" x14ac:dyDescent="0.2">
      <c r="A30" s="459"/>
      <c r="B30" s="173" t="s">
        <v>771</v>
      </c>
      <c r="C30" s="262"/>
      <c r="D30" s="418"/>
      <c r="E30" s="262"/>
      <c r="F30" s="262"/>
      <c r="G30" s="418"/>
      <c r="H30" s="262"/>
      <c r="I30" s="262">
        <v>4927</v>
      </c>
      <c r="J30" s="418">
        <v>1330</v>
      </c>
      <c r="K30" s="262">
        <f>SUM(I30:J30)</f>
        <v>6257</v>
      </c>
    </row>
    <row r="31" spans="1:11" ht="12.75" customHeight="1" x14ac:dyDescent="0.2">
      <c r="A31" s="133" t="s">
        <v>386</v>
      </c>
      <c r="B31" s="153" t="s">
        <v>207</v>
      </c>
      <c r="C31" s="263">
        <f>SUM(C34)</f>
        <v>7874</v>
      </c>
      <c r="D31" s="263">
        <f t="shared" ref="D31" si="10">SUM(D34)</f>
        <v>2126</v>
      </c>
      <c r="E31" s="263">
        <f t="shared" ref="E31" si="11">SUM(E34)</f>
        <v>10000</v>
      </c>
      <c r="F31" s="263">
        <f>SUM(F32:F34)</f>
        <v>12599</v>
      </c>
      <c r="G31" s="263">
        <f t="shared" ref="G31:H31" si="12">SUM(G32:G34)</f>
        <v>3401</v>
      </c>
      <c r="H31" s="263">
        <f t="shared" si="12"/>
        <v>16000</v>
      </c>
      <c r="I31" s="263">
        <f>SUM(I32:I34)</f>
        <v>16799</v>
      </c>
      <c r="J31" s="263">
        <f t="shared" ref="J31:K31" si="13">SUM(J32:J34)</f>
        <v>4535</v>
      </c>
      <c r="K31" s="263">
        <f t="shared" si="13"/>
        <v>21334</v>
      </c>
    </row>
    <row r="32" spans="1:11" ht="12.75" customHeight="1" x14ac:dyDescent="0.2">
      <c r="A32" s="178"/>
      <c r="B32" s="150" t="s">
        <v>637</v>
      </c>
      <c r="C32" s="151"/>
      <c r="D32" s="152"/>
      <c r="E32" s="151"/>
      <c r="F32" s="151">
        <v>4725</v>
      </c>
      <c r="G32" s="152">
        <v>1275</v>
      </c>
      <c r="H32" s="151">
        <f>SUM(F32:G32)</f>
        <v>6000</v>
      </c>
      <c r="I32" s="151">
        <v>4725</v>
      </c>
      <c r="J32" s="152">
        <v>1275</v>
      </c>
      <c r="K32" s="151">
        <f>SUM(I32:J32)</f>
        <v>6000</v>
      </c>
    </row>
    <row r="33" spans="1:11" ht="12.75" customHeight="1" x14ac:dyDescent="0.2">
      <c r="A33" s="178"/>
      <c r="B33" s="150" t="s">
        <v>780</v>
      </c>
      <c r="C33" s="151"/>
      <c r="D33" s="152"/>
      <c r="E33" s="151"/>
      <c r="F33" s="151"/>
      <c r="G33" s="152"/>
      <c r="H33" s="151"/>
      <c r="I33" s="151">
        <v>4200</v>
      </c>
      <c r="J33" s="152">
        <v>1134</v>
      </c>
      <c r="K33" s="151">
        <f>SUM(I33:J33)</f>
        <v>5334</v>
      </c>
    </row>
    <row r="34" spans="1:11" ht="12.75" customHeight="1" x14ac:dyDescent="0.2">
      <c r="A34" s="178"/>
      <c r="B34" s="150" t="s">
        <v>376</v>
      </c>
      <c r="C34" s="151">
        <v>7874</v>
      </c>
      <c r="D34" s="152">
        <v>2126</v>
      </c>
      <c r="E34" s="151">
        <f>SUM(C34:D34)</f>
        <v>10000</v>
      </c>
      <c r="F34" s="151">
        <v>7874</v>
      </c>
      <c r="G34" s="152">
        <v>2126</v>
      </c>
      <c r="H34" s="151">
        <f>SUM(F34:G34)</f>
        <v>10000</v>
      </c>
      <c r="I34" s="151">
        <v>7874</v>
      </c>
      <c r="J34" s="152">
        <v>2126</v>
      </c>
      <c r="K34" s="151">
        <f>SUM(I34:J34)</f>
        <v>10000</v>
      </c>
    </row>
    <row r="35" spans="1:11" ht="12.75" customHeight="1" x14ac:dyDescent="0.2">
      <c r="A35" s="424" t="s">
        <v>377</v>
      </c>
      <c r="B35" s="81" t="s">
        <v>133</v>
      </c>
      <c r="C35" s="88">
        <f t="shared" ref="C35:K35" si="14">SUM(C36:C45)</f>
        <v>146408.79527559056</v>
      </c>
      <c r="D35" s="88">
        <f t="shared" si="14"/>
        <v>38017.20472440945</v>
      </c>
      <c r="E35" s="88">
        <f t="shared" si="14"/>
        <v>178500</v>
      </c>
      <c r="F35" s="88">
        <f t="shared" si="14"/>
        <v>158083.00787401575</v>
      </c>
      <c r="G35" s="88">
        <f t="shared" si="14"/>
        <v>39657.992125984252</v>
      </c>
      <c r="H35" s="88">
        <f t="shared" si="14"/>
        <v>191815</v>
      </c>
      <c r="I35" s="88">
        <f t="shared" si="14"/>
        <v>208061.00787401575</v>
      </c>
      <c r="J35" s="88">
        <f t="shared" si="14"/>
        <v>53152.992125984252</v>
      </c>
      <c r="K35" s="88">
        <f t="shared" si="14"/>
        <v>255288</v>
      </c>
    </row>
    <row r="36" spans="1:11" ht="12.75" customHeight="1" x14ac:dyDescent="0.2">
      <c r="A36" s="419"/>
      <c r="B36" s="635" t="s">
        <v>758</v>
      </c>
      <c r="C36" s="151">
        <f>E36/127%*100%</f>
        <v>39900.787401574802</v>
      </c>
      <c r="D36" s="152">
        <f>E36-C36</f>
        <v>10773.212598425198</v>
      </c>
      <c r="E36" s="151">
        <v>50674</v>
      </c>
      <c r="F36" s="151">
        <v>40074</v>
      </c>
      <c r="G36" s="152">
        <v>10820</v>
      </c>
      <c r="H36" s="151">
        <f>SUM(F36:G36)</f>
        <v>50894</v>
      </c>
      <c r="I36" s="151">
        <v>51127</v>
      </c>
      <c r="J36" s="152">
        <v>13805</v>
      </c>
      <c r="K36" s="151">
        <f>SUM(I36:J36)</f>
        <v>64932</v>
      </c>
    </row>
    <row r="37" spans="1:11" ht="12.75" customHeight="1" x14ac:dyDescent="0.2">
      <c r="A37" s="419"/>
      <c r="B37" s="150" t="s">
        <v>540</v>
      </c>
      <c r="C37" s="151">
        <f>E37/127%*100%</f>
        <v>24137.007874015748</v>
      </c>
      <c r="D37" s="152">
        <f>E37-C37</f>
        <v>6516.9921259842522</v>
      </c>
      <c r="E37" s="151">
        <v>30654</v>
      </c>
      <c r="F37" s="151">
        <f>H37/127%*100%</f>
        <v>24137.007874015748</v>
      </c>
      <c r="G37" s="152">
        <f>H37-F37</f>
        <v>6516.9921259842522</v>
      </c>
      <c r="H37" s="151">
        <v>30654</v>
      </c>
      <c r="I37" s="151">
        <f>K37/127%*100%</f>
        <v>24137.007874015748</v>
      </c>
      <c r="J37" s="152">
        <f>K37-I37</f>
        <v>6516.9921259842522</v>
      </c>
      <c r="K37" s="151">
        <v>30654</v>
      </c>
    </row>
    <row r="38" spans="1:11" ht="12.75" customHeight="1" x14ac:dyDescent="0.2">
      <c r="A38" s="178"/>
      <c r="B38" s="150" t="s">
        <v>538</v>
      </c>
      <c r="C38" s="151">
        <v>46849</v>
      </c>
      <c r="D38" s="152">
        <v>12649</v>
      </c>
      <c r="E38" s="151">
        <v>59498</v>
      </c>
      <c r="F38" s="151">
        <v>48837</v>
      </c>
      <c r="G38" s="152">
        <v>13186</v>
      </c>
      <c r="H38" s="151">
        <f>SUM(F38:G38)</f>
        <v>62023</v>
      </c>
      <c r="I38" s="151">
        <v>48837</v>
      </c>
      <c r="J38" s="152">
        <v>13186</v>
      </c>
      <c r="K38" s="151">
        <f>SUM(I38:J38)</f>
        <v>62023</v>
      </c>
    </row>
    <row r="39" spans="1:11" ht="12.75" customHeight="1" x14ac:dyDescent="0.2">
      <c r="A39" s="178"/>
      <c r="B39" s="150" t="s">
        <v>760</v>
      </c>
      <c r="C39" s="151"/>
      <c r="D39" s="152"/>
      <c r="E39" s="151"/>
      <c r="F39" s="151"/>
      <c r="G39" s="152"/>
      <c r="H39" s="151"/>
      <c r="I39" s="151">
        <v>30605</v>
      </c>
      <c r="J39" s="152">
        <v>8263</v>
      </c>
      <c r="K39" s="151">
        <f>SUM(I39:J39)</f>
        <v>38868</v>
      </c>
    </row>
    <row r="40" spans="1:11" ht="12.75" customHeight="1" x14ac:dyDescent="0.2">
      <c r="A40" s="178"/>
      <c r="B40" s="150" t="s">
        <v>759</v>
      </c>
      <c r="C40" s="151"/>
      <c r="D40" s="152"/>
      <c r="E40" s="151"/>
      <c r="F40" s="151"/>
      <c r="G40" s="152"/>
      <c r="H40" s="151"/>
      <c r="I40" s="151">
        <v>6120</v>
      </c>
      <c r="J40" s="152">
        <v>1653</v>
      </c>
      <c r="K40" s="151">
        <f>SUM(I40:J40)</f>
        <v>7773</v>
      </c>
    </row>
    <row r="41" spans="1:11" ht="12.75" customHeight="1" x14ac:dyDescent="0.2">
      <c r="A41" s="178"/>
      <c r="B41" s="150" t="s">
        <v>766</v>
      </c>
      <c r="C41" s="151"/>
      <c r="D41" s="152"/>
      <c r="E41" s="151"/>
      <c r="F41" s="151"/>
      <c r="G41" s="152"/>
      <c r="H41" s="151"/>
      <c r="I41" s="151">
        <v>2200</v>
      </c>
      <c r="J41" s="152">
        <v>594</v>
      </c>
      <c r="K41" s="151">
        <f>SUM(I41:J41)</f>
        <v>2794</v>
      </c>
    </row>
    <row r="42" spans="1:11" ht="12.75" customHeight="1" x14ac:dyDescent="0.2">
      <c r="A42" s="178"/>
      <c r="B42" s="150" t="s">
        <v>537</v>
      </c>
      <c r="C42" s="151">
        <v>23622</v>
      </c>
      <c r="D42" s="152">
        <v>6378</v>
      </c>
      <c r="E42" s="151">
        <v>22796</v>
      </c>
      <c r="F42" s="151">
        <v>23622</v>
      </c>
      <c r="G42" s="152">
        <v>6378</v>
      </c>
      <c r="H42" s="151">
        <v>22796</v>
      </c>
      <c r="I42" s="151">
        <v>23622</v>
      </c>
      <c r="J42" s="152">
        <v>6378</v>
      </c>
      <c r="K42" s="151">
        <v>22796</v>
      </c>
    </row>
    <row r="43" spans="1:11" ht="12.75" customHeight="1" x14ac:dyDescent="0.2">
      <c r="A43" s="178"/>
      <c r="B43" s="150" t="s">
        <v>639</v>
      </c>
      <c r="C43" s="151"/>
      <c r="D43" s="152"/>
      <c r="E43" s="151"/>
      <c r="F43" s="151">
        <v>3913</v>
      </c>
      <c r="G43" s="152">
        <v>1057</v>
      </c>
      <c r="H43" s="151">
        <f>SUM(F43:G43)</f>
        <v>4970</v>
      </c>
      <c r="I43" s="151">
        <v>3913</v>
      </c>
      <c r="J43" s="152">
        <v>1057</v>
      </c>
      <c r="K43" s="151">
        <f>SUM(I43:J43)</f>
        <v>4970</v>
      </c>
    </row>
    <row r="44" spans="1:11" ht="12.75" customHeight="1" x14ac:dyDescent="0.2">
      <c r="A44" s="178"/>
      <c r="B44" s="150" t="s">
        <v>539</v>
      </c>
      <c r="C44" s="151">
        <v>6300</v>
      </c>
      <c r="D44" s="152">
        <v>1700</v>
      </c>
      <c r="E44" s="151">
        <v>9278</v>
      </c>
      <c r="F44" s="151">
        <v>6300</v>
      </c>
      <c r="G44" s="152">
        <v>1700</v>
      </c>
      <c r="H44" s="151">
        <v>9278</v>
      </c>
      <c r="I44" s="151">
        <v>6300</v>
      </c>
      <c r="J44" s="152">
        <v>1700</v>
      </c>
      <c r="K44" s="151">
        <v>9278</v>
      </c>
    </row>
    <row r="45" spans="1:11" ht="12.75" customHeight="1" x14ac:dyDescent="0.2">
      <c r="A45" s="417"/>
      <c r="B45" s="173" t="s">
        <v>638</v>
      </c>
      <c r="C45" s="262">
        <v>5600</v>
      </c>
      <c r="D45" s="418">
        <v>0</v>
      </c>
      <c r="E45" s="262">
        <f t="shared" ref="E45" si="15">SUM(C45:D45)</f>
        <v>5600</v>
      </c>
      <c r="F45" s="262">
        <v>11200</v>
      </c>
      <c r="G45" s="418">
        <v>0</v>
      </c>
      <c r="H45" s="262">
        <f t="shared" ref="H45" si="16">SUM(F45:G45)</f>
        <v>11200</v>
      </c>
      <c r="I45" s="262">
        <v>11200</v>
      </c>
      <c r="J45" s="418">
        <v>0</v>
      </c>
      <c r="K45" s="262">
        <f t="shared" ref="K45" si="17">SUM(I45:J45)</f>
        <v>11200</v>
      </c>
    </row>
    <row r="46" spans="1:11" ht="12.75" customHeight="1" x14ac:dyDescent="0.2">
      <c r="A46" s="419" t="s">
        <v>378</v>
      </c>
      <c r="B46" s="153" t="s">
        <v>640</v>
      </c>
      <c r="C46" s="151"/>
      <c r="D46" s="152"/>
      <c r="E46" s="151"/>
      <c r="F46" s="263">
        <f>SUM(F47)</f>
        <v>7480</v>
      </c>
      <c r="G46" s="263">
        <f t="shared" ref="G46:K46" si="18">SUM(G47)</f>
        <v>2020</v>
      </c>
      <c r="H46" s="263">
        <f t="shared" si="18"/>
        <v>9500</v>
      </c>
      <c r="I46" s="263">
        <f>SUM(I47)</f>
        <v>7480</v>
      </c>
      <c r="J46" s="263">
        <f t="shared" si="18"/>
        <v>2020</v>
      </c>
      <c r="K46" s="263">
        <f t="shared" si="18"/>
        <v>9500</v>
      </c>
    </row>
    <row r="47" spans="1:11" ht="12.75" customHeight="1" x14ac:dyDescent="0.2">
      <c r="A47" s="178"/>
      <c r="B47" s="150" t="s">
        <v>641</v>
      </c>
      <c r="C47" s="151"/>
      <c r="D47" s="152"/>
      <c r="E47" s="151"/>
      <c r="F47" s="151">
        <v>7480</v>
      </c>
      <c r="G47" s="152">
        <v>2020</v>
      </c>
      <c r="H47" s="151">
        <f>SUM(F47:G47)</f>
        <v>9500</v>
      </c>
      <c r="I47" s="151">
        <v>7480</v>
      </c>
      <c r="J47" s="152">
        <v>2020</v>
      </c>
      <c r="K47" s="151">
        <f>SUM(I47:J47)</f>
        <v>9500</v>
      </c>
    </row>
    <row r="48" spans="1:11" ht="12.75" customHeight="1" x14ac:dyDescent="0.2">
      <c r="A48" s="132" t="s">
        <v>389</v>
      </c>
      <c r="B48" s="416" t="s">
        <v>277</v>
      </c>
      <c r="C48" s="458">
        <f>SUM(C49)</f>
        <v>4455</v>
      </c>
      <c r="D48" s="458">
        <f>SUM(D49)</f>
        <v>1203</v>
      </c>
      <c r="E48" s="89">
        <f>SUM(C48:D48)</f>
        <v>5658</v>
      </c>
      <c r="F48" s="458">
        <f>SUM(F49)</f>
        <v>4455</v>
      </c>
      <c r="G48" s="458">
        <f>SUM(G49)</f>
        <v>1203</v>
      </c>
      <c r="H48" s="89">
        <f>SUM(F48:G48)</f>
        <v>5658</v>
      </c>
      <c r="I48" s="458">
        <f>SUM(I49)</f>
        <v>4455</v>
      </c>
      <c r="J48" s="458">
        <f>SUM(J49)</f>
        <v>1203</v>
      </c>
      <c r="K48" s="89">
        <f>SUM(I48:J48)</f>
        <v>5658</v>
      </c>
    </row>
    <row r="49" spans="1:12" ht="12.75" customHeight="1" x14ac:dyDescent="0.2">
      <c r="A49" s="41"/>
      <c r="B49" s="248" t="s">
        <v>543</v>
      </c>
      <c r="C49" s="69">
        <v>4455</v>
      </c>
      <c r="D49" s="69">
        <v>1203</v>
      </c>
      <c r="E49" s="143">
        <f>SUM(C49:D49)</f>
        <v>5658</v>
      </c>
      <c r="F49" s="69">
        <v>4455</v>
      </c>
      <c r="G49" s="69">
        <v>1203</v>
      </c>
      <c r="H49" s="143">
        <f>SUM(F49:G49)</f>
        <v>5658</v>
      </c>
      <c r="I49" s="69">
        <v>4455</v>
      </c>
      <c r="J49" s="69">
        <v>1203</v>
      </c>
      <c r="K49" s="143">
        <f>SUM(I49:J49)</f>
        <v>5658</v>
      </c>
    </row>
    <row r="50" spans="1:12" ht="12.75" customHeight="1" x14ac:dyDescent="0.2">
      <c r="A50" s="132" t="s">
        <v>477</v>
      </c>
      <c r="B50" s="416" t="s">
        <v>390</v>
      </c>
      <c r="C50" s="458">
        <f>SUM(C51)</f>
        <v>3330</v>
      </c>
      <c r="D50" s="458">
        <f>SUM(D51)</f>
        <v>899</v>
      </c>
      <c r="E50" s="89">
        <f>SUM(C50:D50)</f>
        <v>4229</v>
      </c>
      <c r="F50" s="458">
        <f>SUM(F51)</f>
        <v>3330</v>
      </c>
      <c r="G50" s="458">
        <f>SUM(G51)</f>
        <v>899</v>
      </c>
      <c r="H50" s="89">
        <f>SUM(F50:G50)</f>
        <v>4229</v>
      </c>
      <c r="I50" s="458">
        <f>SUM(I51)</f>
        <v>3330</v>
      </c>
      <c r="J50" s="458">
        <f>SUM(J51)</f>
        <v>899</v>
      </c>
      <c r="K50" s="89">
        <f>SUM(I50:J50)</f>
        <v>4229</v>
      </c>
    </row>
    <row r="51" spans="1:12" ht="12.75" customHeight="1" x14ac:dyDescent="0.2">
      <c r="A51" s="41"/>
      <c r="B51" s="267" t="s">
        <v>544</v>
      </c>
      <c r="C51" s="69">
        <v>3330</v>
      </c>
      <c r="D51" s="69">
        <v>899</v>
      </c>
      <c r="E51" s="143">
        <f>SUM(C51:D51)</f>
        <v>4229</v>
      </c>
      <c r="F51" s="69">
        <v>3330</v>
      </c>
      <c r="G51" s="69">
        <v>899</v>
      </c>
      <c r="H51" s="143">
        <f>SUM(F51:G51)</f>
        <v>4229</v>
      </c>
      <c r="I51" s="69">
        <v>3330</v>
      </c>
      <c r="J51" s="69">
        <v>899</v>
      </c>
      <c r="K51" s="143">
        <f>SUM(I51:J51)</f>
        <v>4229</v>
      </c>
    </row>
    <row r="52" spans="1:12" s="197" customFormat="1" ht="18.75" customHeight="1" x14ac:dyDescent="0.2">
      <c r="A52" s="250"/>
      <c r="B52" s="58" t="s">
        <v>113</v>
      </c>
      <c r="C52" s="222">
        <f>SUM(C11+C14+C16++C21+C23+C25+C27+C31+C35+C48+C50)</f>
        <v>704695.79527559062</v>
      </c>
      <c r="D52" s="222">
        <f>SUM(D11+D14+D16++D21+D23+D25+D27+D31+D35+D48+D50)</f>
        <v>188753.20472440944</v>
      </c>
      <c r="E52" s="222">
        <f>SUM(E11+E14+E16++E21+E23+E25+E27+E31+E35+E48+E50)</f>
        <v>887523</v>
      </c>
      <c r="F52" s="222">
        <f>SUM(F11+F14+F16++F21+F23+F25+F27+F31+F35+F48+F50+J48+F46)</f>
        <v>729482.00787401572</v>
      </c>
      <c r="G52" s="222">
        <f>SUM(G11+G14+G16++G21+G23+G25+G27+G31+G35+G48+G50+K48+G46)</f>
        <v>199267.99212598425</v>
      </c>
      <c r="H52" s="222">
        <f>SUM(H11+H14+H16++H21+H23+H25+H27+H31+H35+H48+H50+L48+H46)</f>
        <v>915963</v>
      </c>
      <c r="I52" s="222">
        <f>SUM(I11+I14+I16++I21+I23+I25+I27+I31+I35+I48+I50+M48+I46+I29)</f>
        <v>512786.00787401572</v>
      </c>
      <c r="J52" s="222">
        <f>SUM(J11+J14+J16++J21+J23+J25+J27+J31+J35+J48+J50+N48+J46+J29)</f>
        <v>114216.99212598425</v>
      </c>
      <c r="K52" s="222">
        <f>SUM(K11+K14+K16++K21+K23+K25+K27+K31+K35+K48+K50+O48+K46+K29)</f>
        <v>621077</v>
      </c>
    </row>
    <row r="53" spans="1:12" s="199" customFormat="1" ht="12.75" customHeight="1" x14ac:dyDescent="0.2">
      <c r="A53" s="212" t="s">
        <v>183</v>
      </c>
      <c r="B53" s="81" t="s">
        <v>29</v>
      </c>
      <c r="C53" s="89">
        <f t="shared" ref="C53:K53" si="19">SUM(C54:C54)</f>
        <v>14935.433070866142</v>
      </c>
      <c r="D53" s="89">
        <f t="shared" si="19"/>
        <v>4032.5669291338581</v>
      </c>
      <c r="E53" s="89">
        <f t="shared" si="19"/>
        <v>18968</v>
      </c>
      <c r="F53" s="89">
        <f t="shared" si="19"/>
        <v>14935.433070866142</v>
      </c>
      <c r="G53" s="89">
        <f t="shared" si="19"/>
        <v>4032.5669291338581</v>
      </c>
      <c r="H53" s="89">
        <f t="shared" si="19"/>
        <v>18968</v>
      </c>
      <c r="I53" s="89">
        <f t="shared" si="19"/>
        <v>18590</v>
      </c>
      <c r="J53" s="89">
        <f t="shared" si="19"/>
        <v>5020</v>
      </c>
      <c r="K53" s="89">
        <f t="shared" si="19"/>
        <v>23610</v>
      </c>
    </row>
    <row r="54" spans="1:12" s="199" customFormat="1" ht="12.75" customHeight="1" x14ac:dyDescent="0.2">
      <c r="A54" s="301"/>
      <c r="B54" s="173" t="s">
        <v>545</v>
      </c>
      <c r="C54" s="143">
        <f>E54/127%*100%</f>
        <v>14935.433070866142</v>
      </c>
      <c r="D54" s="323">
        <f>E54-C54</f>
        <v>4032.5669291338581</v>
      </c>
      <c r="E54" s="143">
        <v>18968</v>
      </c>
      <c r="F54" s="143">
        <f>H54/127%*100%</f>
        <v>14935.433070866142</v>
      </c>
      <c r="G54" s="323">
        <f>H54-F54</f>
        <v>4032.5669291338581</v>
      </c>
      <c r="H54" s="143">
        <v>18968</v>
      </c>
      <c r="I54" s="143">
        <v>18590</v>
      </c>
      <c r="J54" s="323">
        <v>5020</v>
      </c>
      <c r="K54" s="143">
        <f>SUM(I54:J54)</f>
        <v>23610</v>
      </c>
      <c r="L54" s="199">
        <v>23610</v>
      </c>
    </row>
    <row r="55" spans="1:12" s="199" customFormat="1" ht="12.75" customHeight="1" x14ac:dyDescent="0.2">
      <c r="A55" s="252" t="s">
        <v>8</v>
      </c>
      <c r="B55" s="153" t="s">
        <v>300</v>
      </c>
      <c r="C55" s="154">
        <f t="shared" ref="C55:E55" si="20">SUM(C57:C57)</f>
        <v>1000</v>
      </c>
      <c r="D55" s="154">
        <f t="shared" si="20"/>
        <v>270</v>
      </c>
      <c r="E55" s="154">
        <f t="shared" si="20"/>
        <v>1270</v>
      </c>
      <c r="F55" s="154">
        <f>SUM(F56:F57)</f>
        <v>10046</v>
      </c>
      <c r="G55" s="154">
        <f t="shared" ref="G55:H55" si="21">SUM(G56:G57)</f>
        <v>2712</v>
      </c>
      <c r="H55" s="154">
        <f t="shared" si="21"/>
        <v>12758</v>
      </c>
      <c r="I55" s="154">
        <f>SUM(I56:I57)</f>
        <v>12578</v>
      </c>
      <c r="J55" s="154">
        <f t="shared" ref="J55:K55" si="22">SUM(J56:J57)</f>
        <v>3396</v>
      </c>
      <c r="K55" s="154">
        <f t="shared" si="22"/>
        <v>15974</v>
      </c>
      <c r="L55" s="199">
        <v>15974</v>
      </c>
    </row>
    <row r="56" spans="1:12" s="199" customFormat="1" ht="12.75" customHeight="1" x14ac:dyDescent="0.2">
      <c r="A56" s="211"/>
      <c r="B56" s="150" t="s">
        <v>636</v>
      </c>
      <c r="C56" s="179"/>
      <c r="D56" s="473"/>
      <c r="E56" s="179"/>
      <c r="F56" s="179">
        <v>9046</v>
      </c>
      <c r="G56" s="473">
        <v>2442</v>
      </c>
      <c r="H56" s="179">
        <f>SUM(F56:G56)</f>
        <v>11488</v>
      </c>
      <c r="I56" s="179">
        <v>9046</v>
      </c>
      <c r="J56" s="473">
        <v>2442</v>
      </c>
      <c r="K56" s="179">
        <f>SUM(I56:J56)</f>
        <v>11488</v>
      </c>
    </row>
    <row r="57" spans="1:12" s="199" customFormat="1" ht="12.75" customHeight="1" x14ac:dyDescent="0.2">
      <c r="A57" s="211"/>
      <c r="B57" s="150" t="s">
        <v>845</v>
      </c>
      <c r="C57" s="143">
        <f>E57/127%*100%</f>
        <v>1000</v>
      </c>
      <c r="D57" s="323">
        <f>E57-C57</f>
        <v>270</v>
      </c>
      <c r="E57" s="179">
        <v>1270</v>
      </c>
      <c r="F57" s="143">
        <f>H57/127%*100%</f>
        <v>1000</v>
      </c>
      <c r="G57" s="323">
        <f>H57-F57</f>
        <v>270</v>
      </c>
      <c r="H57" s="179">
        <v>1270</v>
      </c>
      <c r="I57" s="143">
        <v>3532</v>
      </c>
      <c r="J57" s="323">
        <v>954</v>
      </c>
      <c r="K57" s="179">
        <f>SUM(I57:J57)</f>
        <v>4486</v>
      </c>
    </row>
    <row r="58" spans="1:12" ht="17.25" customHeight="1" x14ac:dyDescent="0.2">
      <c r="A58" s="134" t="s">
        <v>301</v>
      </c>
      <c r="B58" s="58" t="s">
        <v>306</v>
      </c>
      <c r="C58" s="143">
        <v>10703</v>
      </c>
      <c r="D58" s="323">
        <v>2890</v>
      </c>
      <c r="E58" s="128">
        <f>SUM(C58:D58)</f>
        <v>13593</v>
      </c>
      <c r="F58" s="143">
        <v>10885</v>
      </c>
      <c r="G58" s="323">
        <v>2938</v>
      </c>
      <c r="H58" s="128">
        <f>SUM(F58:G58)</f>
        <v>13823</v>
      </c>
      <c r="I58" s="143">
        <v>10972</v>
      </c>
      <c r="J58" s="323">
        <v>2962</v>
      </c>
      <c r="K58" s="128">
        <f>SUM(I58:J58)</f>
        <v>13934</v>
      </c>
      <c r="L58" s="473">
        <v>13934</v>
      </c>
    </row>
    <row r="59" spans="1:12" ht="17.25" customHeight="1" x14ac:dyDescent="0.2">
      <c r="A59" s="134" t="s">
        <v>302</v>
      </c>
      <c r="B59" s="58" t="s">
        <v>308</v>
      </c>
      <c r="C59" s="143">
        <f t="shared" ref="C59:C64" si="23">E59/127%*100%</f>
        <v>9223.6220472440946</v>
      </c>
      <c r="D59" s="323">
        <f t="shared" ref="D59:D64" si="24">E59-C59</f>
        <v>2490.3779527559054</v>
      </c>
      <c r="E59" s="128">
        <v>11714</v>
      </c>
      <c r="F59" s="143">
        <f t="shared" ref="F59:F64" si="25">H59/127%*100%</f>
        <v>9223.6220472440946</v>
      </c>
      <c r="G59" s="323">
        <f t="shared" ref="G59:G64" si="26">H59-F59</f>
        <v>2490.3779527559054</v>
      </c>
      <c r="H59" s="128">
        <v>11714</v>
      </c>
      <c r="I59" s="143">
        <f t="shared" ref="I59:I64" si="27">K59/127%*100%</f>
        <v>9223.6220472440946</v>
      </c>
      <c r="J59" s="323">
        <v>2962</v>
      </c>
      <c r="K59" s="128">
        <v>11714</v>
      </c>
    </row>
    <row r="60" spans="1:12" ht="17.25" customHeight="1" x14ac:dyDescent="0.2">
      <c r="A60" s="134" t="s">
        <v>304</v>
      </c>
      <c r="B60" s="58" t="s">
        <v>122</v>
      </c>
      <c r="C60" s="143">
        <f t="shared" si="23"/>
        <v>15200</v>
      </c>
      <c r="D60" s="323">
        <f t="shared" si="24"/>
        <v>4104</v>
      </c>
      <c r="E60" s="128">
        <v>19304</v>
      </c>
      <c r="F60" s="143">
        <f t="shared" si="25"/>
        <v>15200</v>
      </c>
      <c r="G60" s="323">
        <f t="shared" si="26"/>
        <v>4104</v>
      </c>
      <c r="H60" s="128">
        <v>19304</v>
      </c>
      <c r="I60" s="143">
        <f t="shared" si="27"/>
        <v>15200</v>
      </c>
      <c r="J60" s="323">
        <f t="shared" ref="J60:J64" si="28">K60-I60</f>
        <v>4104</v>
      </c>
      <c r="K60" s="128">
        <v>19304</v>
      </c>
    </row>
    <row r="61" spans="1:12" ht="17.25" customHeight="1" x14ac:dyDescent="0.2">
      <c r="A61" s="134" t="s">
        <v>305</v>
      </c>
      <c r="B61" s="58" t="s">
        <v>546</v>
      </c>
      <c r="C61" s="143">
        <f t="shared" si="23"/>
        <v>1100</v>
      </c>
      <c r="D61" s="323">
        <f t="shared" si="24"/>
        <v>297</v>
      </c>
      <c r="E61" s="128">
        <v>1397</v>
      </c>
      <c r="F61" s="143">
        <f t="shared" si="25"/>
        <v>1100</v>
      </c>
      <c r="G61" s="323">
        <f t="shared" si="26"/>
        <v>297</v>
      </c>
      <c r="H61" s="128">
        <v>1397</v>
      </c>
      <c r="I61" s="143">
        <v>1426</v>
      </c>
      <c r="J61" s="323">
        <v>385</v>
      </c>
      <c r="K61" s="128">
        <f>SUM(I61:J61)</f>
        <v>1811</v>
      </c>
      <c r="L61">
        <v>1811</v>
      </c>
    </row>
    <row r="62" spans="1:12" ht="17.25" customHeight="1" x14ac:dyDescent="0.2">
      <c r="A62" s="134" t="s">
        <v>307</v>
      </c>
      <c r="B62" s="58" t="s">
        <v>303</v>
      </c>
      <c r="C62" s="143">
        <f t="shared" si="23"/>
        <v>3300</v>
      </c>
      <c r="D62" s="323">
        <f t="shared" si="24"/>
        <v>891</v>
      </c>
      <c r="E62" s="128">
        <v>4191</v>
      </c>
      <c r="F62" s="143">
        <f t="shared" si="25"/>
        <v>3300</v>
      </c>
      <c r="G62" s="323">
        <f t="shared" si="26"/>
        <v>891</v>
      </c>
      <c r="H62" s="128">
        <v>4191</v>
      </c>
      <c r="I62" s="143">
        <v>3324</v>
      </c>
      <c r="J62" s="323">
        <v>897</v>
      </c>
      <c r="K62" s="128">
        <f>SUM(I62:J62)</f>
        <v>4221</v>
      </c>
      <c r="L62">
        <v>4221</v>
      </c>
    </row>
    <row r="63" spans="1:12" ht="17.25" customHeight="1" x14ac:dyDescent="0.2">
      <c r="A63" s="134" t="s">
        <v>309</v>
      </c>
      <c r="B63" s="58" t="s">
        <v>475</v>
      </c>
      <c r="C63" s="143">
        <f t="shared" si="23"/>
        <v>660.62992125984249</v>
      </c>
      <c r="D63" s="323">
        <f t="shared" si="24"/>
        <v>178.37007874015751</v>
      </c>
      <c r="E63" s="128">
        <v>839</v>
      </c>
      <c r="F63" s="143">
        <f t="shared" si="25"/>
        <v>660.62992125984249</v>
      </c>
      <c r="G63" s="323">
        <f t="shared" si="26"/>
        <v>178.37007874015751</v>
      </c>
      <c r="H63" s="128">
        <v>839</v>
      </c>
      <c r="I63" s="143">
        <f t="shared" si="27"/>
        <v>660.62992125984249</v>
      </c>
      <c r="J63" s="323">
        <f t="shared" si="28"/>
        <v>178.37007874015751</v>
      </c>
      <c r="K63" s="128">
        <v>839</v>
      </c>
    </row>
    <row r="64" spans="1:12" ht="17.25" customHeight="1" x14ac:dyDescent="0.2">
      <c r="A64" s="134" t="s">
        <v>311</v>
      </c>
      <c r="B64" s="58" t="s">
        <v>310</v>
      </c>
      <c r="C64" s="143">
        <f t="shared" si="23"/>
        <v>1005.511811023622</v>
      </c>
      <c r="D64" s="323">
        <f t="shared" si="24"/>
        <v>271.48818897637796</v>
      </c>
      <c r="E64" s="128">
        <v>1277</v>
      </c>
      <c r="F64" s="143">
        <f t="shared" si="25"/>
        <v>1005.511811023622</v>
      </c>
      <c r="G64" s="323">
        <f t="shared" si="26"/>
        <v>271.48818897637796</v>
      </c>
      <c r="H64" s="128">
        <v>1277</v>
      </c>
      <c r="I64" s="143">
        <f t="shared" si="27"/>
        <v>1005.511811023622</v>
      </c>
      <c r="J64" s="323">
        <f t="shared" si="28"/>
        <v>271.48818897637796</v>
      </c>
      <c r="K64" s="128">
        <v>1277</v>
      </c>
    </row>
    <row r="65" spans="1:12" ht="19.5" customHeight="1" x14ac:dyDescent="0.2">
      <c r="A65" s="141"/>
      <c r="B65" s="58" t="s">
        <v>370</v>
      </c>
      <c r="C65" s="128">
        <f t="shared" ref="C65:H65" si="29">SUM(C52,C53,C55,C58:C64)</f>
        <v>761823.99212598428</v>
      </c>
      <c r="D65" s="128">
        <f t="shared" si="29"/>
        <v>204178.00787401572</v>
      </c>
      <c r="E65" s="128">
        <f t="shared" si="29"/>
        <v>960076</v>
      </c>
      <c r="F65" s="128">
        <f t="shared" si="29"/>
        <v>795838.20472440938</v>
      </c>
      <c r="G65" s="128">
        <f t="shared" si="29"/>
        <v>217182.79527559053</v>
      </c>
      <c r="H65" s="128">
        <f t="shared" si="29"/>
        <v>1000234</v>
      </c>
      <c r="I65" s="128">
        <f t="shared" ref="I65:K65" si="30">SUM(I52,I53,I55,I58:I64)</f>
        <v>585765.77165354323</v>
      </c>
      <c r="J65" s="128">
        <f t="shared" si="30"/>
        <v>134392.85039370076</v>
      </c>
      <c r="K65" s="128">
        <f t="shared" si="30"/>
        <v>713761</v>
      </c>
    </row>
    <row r="66" spans="1:12" x14ac:dyDescent="0.2">
      <c r="A66" s="84"/>
      <c r="B66" s="85"/>
      <c r="C66" s="85"/>
      <c r="D66" s="85"/>
      <c r="E66" s="85"/>
    </row>
    <row r="67" spans="1:12" x14ac:dyDescent="0.2">
      <c r="A67" s="84"/>
      <c r="B67" s="85"/>
      <c r="C67" s="85"/>
      <c r="D67" s="85"/>
      <c r="E67" s="85"/>
    </row>
    <row r="68" spans="1:12" x14ac:dyDescent="0.2">
      <c r="A68" s="84"/>
      <c r="B68" s="85"/>
      <c r="C68" s="85"/>
      <c r="D68" s="85"/>
      <c r="E68" s="85"/>
    </row>
    <row r="69" spans="1:12" x14ac:dyDescent="0.2">
      <c r="A69" s="55" t="s">
        <v>865</v>
      </c>
      <c r="B69" s="85"/>
      <c r="C69" s="85"/>
      <c r="D69" s="85"/>
      <c r="E69" s="85"/>
    </row>
    <row r="70" spans="1:12" x14ac:dyDescent="0.2">
      <c r="A70" s="84"/>
      <c r="B70" s="85"/>
      <c r="C70" s="85"/>
      <c r="D70" s="85"/>
      <c r="E70" s="85"/>
    </row>
    <row r="71" spans="1:12" ht="15.75" x14ac:dyDescent="0.25">
      <c r="A71" s="705" t="s">
        <v>24</v>
      </c>
      <c r="B71" s="706"/>
      <c r="C71" s="706"/>
      <c r="D71" s="706"/>
      <c r="E71" s="706"/>
      <c r="F71" s="706"/>
      <c r="G71" s="706"/>
      <c r="H71" s="706"/>
    </row>
    <row r="72" spans="1:12" ht="15.75" x14ac:dyDescent="0.25">
      <c r="A72" s="705" t="s">
        <v>648</v>
      </c>
      <c r="B72" s="706"/>
      <c r="C72" s="706"/>
      <c r="D72" s="706"/>
      <c r="E72" s="706"/>
      <c r="F72" s="706"/>
      <c r="G72" s="706"/>
      <c r="H72" s="706"/>
    </row>
    <row r="73" spans="1:12" ht="15.75" x14ac:dyDescent="0.25">
      <c r="A73" s="705" t="s">
        <v>613</v>
      </c>
      <c r="B73" s="706"/>
      <c r="C73" s="706"/>
      <c r="D73" s="706"/>
      <c r="E73" s="706"/>
      <c r="F73" s="706"/>
      <c r="G73" s="706"/>
      <c r="H73" s="706"/>
    </row>
    <row r="74" spans="1:12" ht="15.75" x14ac:dyDescent="0.25">
      <c r="A74" s="705" t="s">
        <v>614</v>
      </c>
      <c r="B74" s="706"/>
      <c r="C74" s="706"/>
      <c r="D74" s="706"/>
      <c r="E74" s="706"/>
      <c r="F74" s="706"/>
      <c r="G74" s="706"/>
      <c r="H74" s="706"/>
    </row>
    <row r="75" spans="1:12" ht="15.75" x14ac:dyDescent="0.25">
      <c r="A75" s="84"/>
      <c r="B75" s="54"/>
      <c r="C75" s="85"/>
      <c r="D75" s="85"/>
      <c r="E75" s="85"/>
    </row>
    <row r="76" spans="1:12" x14ac:dyDescent="0.2">
      <c r="A76" s="40" t="s">
        <v>47</v>
      </c>
      <c r="B76" s="40" t="s">
        <v>3</v>
      </c>
      <c r="C76" s="43"/>
      <c r="D76" s="44" t="s">
        <v>468</v>
      </c>
      <c r="E76" s="45"/>
      <c r="F76" s="43"/>
      <c r="G76" s="44" t="s">
        <v>611</v>
      </c>
      <c r="H76" s="45"/>
      <c r="I76" s="43"/>
      <c r="J76" s="44" t="s">
        <v>712</v>
      </c>
      <c r="K76" s="45"/>
    </row>
    <row r="77" spans="1:12" x14ac:dyDescent="0.2">
      <c r="A77" s="42" t="s">
        <v>48</v>
      </c>
      <c r="B77" s="42"/>
      <c r="C77" s="46" t="s">
        <v>54</v>
      </c>
      <c r="D77" s="46" t="s">
        <v>55</v>
      </c>
      <c r="E77" s="46" t="s">
        <v>4</v>
      </c>
      <c r="F77" s="46" t="s">
        <v>54</v>
      </c>
      <c r="G77" s="46" t="s">
        <v>55</v>
      </c>
      <c r="H77" s="46" t="s">
        <v>4</v>
      </c>
      <c r="I77" s="46" t="s">
        <v>54</v>
      </c>
      <c r="J77" s="46" t="s">
        <v>55</v>
      </c>
      <c r="K77" s="46" t="s">
        <v>4</v>
      </c>
    </row>
    <row r="78" spans="1:12" x14ac:dyDescent="0.2">
      <c r="A78" s="61" t="s">
        <v>476</v>
      </c>
      <c r="B78" s="81" t="s">
        <v>177</v>
      </c>
      <c r="C78" s="86">
        <f t="shared" ref="C78:H78" si="31">SUM(C79:C86)</f>
        <v>121105.51181102362</v>
      </c>
      <c r="D78" s="210">
        <f t="shared" si="31"/>
        <v>32698.488188976386</v>
      </c>
      <c r="E78" s="210">
        <f t="shared" si="31"/>
        <v>153804</v>
      </c>
      <c r="F78" s="86">
        <f t="shared" si="31"/>
        <v>98115.125984251965</v>
      </c>
      <c r="G78" s="210">
        <f t="shared" si="31"/>
        <v>26488.874015748035</v>
      </c>
      <c r="H78" s="210">
        <f t="shared" si="31"/>
        <v>124604</v>
      </c>
      <c r="I78" s="86">
        <f t="shared" ref="I78:K78" si="32">SUM(I79:I86)</f>
        <v>98115.125984251965</v>
      </c>
      <c r="J78" s="210">
        <f t="shared" si="32"/>
        <v>26488.874015748035</v>
      </c>
      <c r="K78" s="210">
        <f t="shared" si="32"/>
        <v>124604</v>
      </c>
    </row>
    <row r="79" spans="1:12" x14ac:dyDescent="0.2">
      <c r="A79" s="62"/>
      <c r="B79" s="150" t="s">
        <v>520</v>
      </c>
      <c r="C79" s="151">
        <f>E79/127%*100%</f>
        <v>26932.283464566928</v>
      </c>
      <c r="D79" s="172">
        <f>E79-C79</f>
        <v>7271.7165354330718</v>
      </c>
      <c r="E79" s="172">
        <v>34204</v>
      </c>
      <c r="F79" s="151">
        <f>H79/127%*100%</f>
        <v>26932.283464566928</v>
      </c>
      <c r="G79" s="172">
        <f>H79-F79</f>
        <v>7271.7165354330718</v>
      </c>
      <c r="H79" s="172">
        <v>34204</v>
      </c>
      <c r="I79" s="151">
        <f>K79/127%*100%</f>
        <v>26932.283464566928</v>
      </c>
      <c r="J79" s="172">
        <f>K79-I79</f>
        <v>7271.7165354330718</v>
      </c>
      <c r="K79" s="172">
        <v>34204</v>
      </c>
      <c r="L79" s="444"/>
    </row>
    <row r="80" spans="1:12" x14ac:dyDescent="0.2">
      <c r="A80" s="62"/>
      <c r="B80" s="150" t="s">
        <v>521</v>
      </c>
      <c r="C80" s="151">
        <f t="shared" ref="C80:C86" si="33">E80/127%*100%</f>
        <v>11811.023622047243</v>
      </c>
      <c r="D80" s="172">
        <f t="shared" ref="D80:D86" si="34">E80-C80</f>
        <v>3188.9763779527566</v>
      </c>
      <c r="E80" s="172">
        <v>15000</v>
      </c>
      <c r="F80" s="151">
        <v>12914</v>
      </c>
      <c r="G80" s="172">
        <v>3486</v>
      </c>
      <c r="H80" s="172">
        <f>SUM(F80:G80)</f>
        <v>16400</v>
      </c>
      <c r="I80" s="151">
        <v>12914</v>
      </c>
      <c r="J80" s="172">
        <v>3486</v>
      </c>
      <c r="K80" s="172">
        <f>SUM(I80:J80)</f>
        <v>16400</v>
      </c>
      <c r="L80" s="172"/>
    </row>
    <row r="81" spans="1:12" x14ac:dyDescent="0.2">
      <c r="A81" s="62"/>
      <c r="B81" s="150" t="s">
        <v>522</v>
      </c>
      <c r="C81" s="151">
        <f t="shared" si="33"/>
        <v>37480.314960629919</v>
      </c>
      <c r="D81" s="172">
        <f t="shared" si="34"/>
        <v>10119.685039370081</v>
      </c>
      <c r="E81" s="172">
        <v>47600</v>
      </c>
      <c r="F81" s="151">
        <v>21733</v>
      </c>
      <c r="G81" s="172">
        <v>5867</v>
      </c>
      <c r="H81" s="172">
        <v>27600</v>
      </c>
      <c r="I81" s="151">
        <v>21733</v>
      </c>
      <c r="J81" s="172">
        <v>5867</v>
      </c>
      <c r="K81" s="172">
        <f>SUM(I81:J81)</f>
        <v>27600</v>
      </c>
    </row>
    <row r="82" spans="1:12" x14ac:dyDescent="0.2">
      <c r="A82" s="62"/>
      <c r="B82" s="150" t="s">
        <v>523</v>
      </c>
      <c r="C82" s="151">
        <f t="shared" si="33"/>
        <v>23622.047244094487</v>
      </c>
      <c r="D82" s="172">
        <f t="shared" si="34"/>
        <v>6377.9527559055132</v>
      </c>
      <c r="E82" s="172">
        <v>30000</v>
      </c>
      <c r="F82" s="151">
        <v>0</v>
      </c>
      <c r="G82" s="172">
        <v>0</v>
      </c>
      <c r="H82" s="172">
        <v>0</v>
      </c>
      <c r="I82" s="151">
        <v>0</v>
      </c>
      <c r="J82" s="172">
        <v>0</v>
      </c>
      <c r="K82" s="172">
        <v>0</v>
      </c>
    </row>
    <row r="83" spans="1:12" x14ac:dyDescent="0.2">
      <c r="A83" s="62"/>
      <c r="B83" s="150" t="s">
        <v>632</v>
      </c>
      <c r="C83" s="151"/>
      <c r="D83" s="172"/>
      <c r="E83" s="172"/>
      <c r="F83" s="151">
        <v>15276</v>
      </c>
      <c r="G83" s="172">
        <v>4124</v>
      </c>
      <c r="H83" s="172">
        <f>SUM(F83:G83)</f>
        <v>19400</v>
      </c>
      <c r="I83" s="151">
        <v>15276</v>
      </c>
      <c r="J83" s="172">
        <v>4124</v>
      </c>
      <c r="K83" s="172">
        <f>SUM(I83:J83)</f>
        <v>19400</v>
      </c>
    </row>
    <row r="84" spans="1:12" x14ac:dyDescent="0.2">
      <c r="A84" s="62"/>
      <c r="B84" s="150" t="s">
        <v>524</v>
      </c>
      <c r="C84" s="151">
        <f t="shared" si="33"/>
        <v>1574.8031496062993</v>
      </c>
      <c r="D84" s="172">
        <f t="shared" si="34"/>
        <v>425.19685039370074</v>
      </c>
      <c r="E84" s="172">
        <v>2000</v>
      </c>
      <c r="F84" s="151">
        <f t="shared" ref="F84:F86" si="35">H84/127%*100%</f>
        <v>1574.8031496062993</v>
      </c>
      <c r="G84" s="172">
        <f t="shared" ref="G84:G86" si="36">H84-F84</f>
        <v>425.19685039370074</v>
      </c>
      <c r="H84" s="172">
        <v>2000</v>
      </c>
      <c r="I84" s="151">
        <f t="shared" ref="I84:I86" si="37">K84/127%*100%</f>
        <v>1574.8031496062993</v>
      </c>
      <c r="J84" s="172">
        <f t="shared" ref="J84:J86" si="38">K84-I84</f>
        <v>425.19685039370074</v>
      </c>
      <c r="K84" s="172">
        <v>2000</v>
      </c>
    </row>
    <row r="85" spans="1:12" x14ac:dyDescent="0.2">
      <c r="A85" s="62"/>
      <c r="B85" s="150" t="s">
        <v>525</v>
      </c>
      <c r="C85" s="151">
        <f t="shared" si="33"/>
        <v>3937.0078740157478</v>
      </c>
      <c r="D85" s="172">
        <f t="shared" si="34"/>
        <v>1062.9921259842522</v>
      </c>
      <c r="E85" s="172">
        <v>5000</v>
      </c>
      <c r="F85" s="151">
        <f t="shared" si="35"/>
        <v>3937.0078740157478</v>
      </c>
      <c r="G85" s="172">
        <f t="shared" si="36"/>
        <v>1062.9921259842522</v>
      </c>
      <c r="H85" s="172">
        <v>5000</v>
      </c>
      <c r="I85" s="151">
        <f t="shared" si="37"/>
        <v>3937.0078740157478</v>
      </c>
      <c r="J85" s="172">
        <f t="shared" si="38"/>
        <v>1062.9921259842522</v>
      </c>
      <c r="K85" s="172">
        <v>5000</v>
      </c>
    </row>
    <row r="86" spans="1:12" x14ac:dyDescent="0.2">
      <c r="A86" s="70"/>
      <c r="B86" s="173" t="s">
        <v>107</v>
      </c>
      <c r="C86" s="262">
        <f t="shared" si="33"/>
        <v>15748.031496062991</v>
      </c>
      <c r="D86" s="426">
        <f t="shared" si="34"/>
        <v>4251.9685039370088</v>
      </c>
      <c r="E86" s="426">
        <v>20000</v>
      </c>
      <c r="F86" s="262">
        <f t="shared" si="35"/>
        <v>15748.031496062991</v>
      </c>
      <c r="G86" s="426">
        <f t="shared" si="36"/>
        <v>4251.9685039370088</v>
      </c>
      <c r="H86" s="426">
        <v>20000</v>
      </c>
      <c r="I86" s="262">
        <f t="shared" si="37"/>
        <v>15748.031496062991</v>
      </c>
      <c r="J86" s="426">
        <f t="shared" si="38"/>
        <v>4251.9685039370088</v>
      </c>
      <c r="K86" s="426">
        <v>20000</v>
      </c>
    </row>
    <row r="87" spans="1:12" x14ac:dyDescent="0.2">
      <c r="A87" s="74" t="s">
        <v>377</v>
      </c>
      <c r="B87" s="153" t="s">
        <v>133</v>
      </c>
      <c r="C87" s="425">
        <f>SUM(C88)</f>
        <v>344830</v>
      </c>
      <c r="D87" s="425">
        <f t="shared" ref="D87:K87" si="39">SUM(D88)</f>
        <v>93103</v>
      </c>
      <c r="E87" s="425">
        <f t="shared" si="39"/>
        <v>437933</v>
      </c>
      <c r="F87" s="425">
        <f>SUM(F88)</f>
        <v>421995</v>
      </c>
      <c r="G87" s="425">
        <f t="shared" si="39"/>
        <v>113938</v>
      </c>
      <c r="H87" s="425">
        <f t="shared" si="39"/>
        <v>535933</v>
      </c>
      <c r="I87" s="425">
        <f>SUM(I88)</f>
        <v>418680</v>
      </c>
      <c r="J87" s="425">
        <f t="shared" si="39"/>
        <v>113043</v>
      </c>
      <c r="K87" s="425">
        <f t="shared" si="39"/>
        <v>531723</v>
      </c>
      <c r="L87">
        <v>531723</v>
      </c>
    </row>
    <row r="88" spans="1:12" x14ac:dyDescent="0.2">
      <c r="A88" s="447"/>
      <c r="B88" s="150" t="s">
        <v>541</v>
      </c>
      <c r="C88" s="172">
        <v>344830</v>
      </c>
      <c r="D88" s="172">
        <v>93103</v>
      </c>
      <c r="E88" s="172">
        <f>C88+D88</f>
        <v>437933</v>
      </c>
      <c r="F88" s="172">
        <v>421995</v>
      </c>
      <c r="G88" s="172">
        <v>113938</v>
      </c>
      <c r="H88" s="172">
        <f>F88+G88</f>
        <v>535933</v>
      </c>
      <c r="I88" s="172">
        <v>418680</v>
      </c>
      <c r="J88" s="172">
        <v>113043</v>
      </c>
      <c r="K88" s="172">
        <f>I88+J88</f>
        <v>531723</v>
      </c>
    </row>
    <row r="89" spans="1:12" x14ac:dyDescent="0.2">
      <c r="A89" s="74" t="s">
        <v>378</v>
      </c>
      <c r="B89" s="81" t="s">
        <v>312</v>
      </c>
      <c r="C89" s="210">
        <f>SUM(C90:C90)</f>
        <v>3937</v>
      </c>
      <c r="D89" s="210">
        <f>SUM(D90:D90)</f>
        <v>1063</v>
      </c>
      <c r="E89" s="86">
        <f>SUM(C89:D89)</f>
        <v>5000</v>
      </c>
      <c r="F89" s="210">
        <f>SUM(F90:F90)</f>
        <v>3937</v>
      </c>
      <c r="G89" s="210">
        <f>SUM(G90:G90)</f>
        <v>1063</v>
      </c>
      <c r="H89" s="86">
        <f>SUM(F89:G89)</f>
        <v>5000</v>
      </c>
      <c r="I89" s="210">
        <f>SUM(I90:I90)</f>
        <v>3937</v>
      </c>
      <c r="J89" s="210">
        <f>SUM(J90:J90)</f>
        <v>1063</v>
      </c>
      <c r="K89" s="86">
        <f>SUM(I89:J89)</f>
        <v>5000</v>
      </c>
    </row>
    <row r="90" spans="1:12" x14ac:dyDescent="0.2">
      <c r="A90" s="636"/>
      <c r="B90" s="150" t="s">
        <v>542</v>
      </c>
      <c r="C90" s="172">
        <v>3937</v>
      </c>
      <c r="D90" s="151">
        <v>1063</v>
      </c>
      <c r="E90" s="426">
        <f>SUM(C90:D90)</f>
        <v>5000</v>
      </c>
      <c r="F90" s="172">
        <v>3937</v>
      </c>
      <c r="G90" s="151">
        <v>1063</v>
      </c>
      <c r="H90" s="426">
        <f>SUM(F90:G90)</f>
        <v>5000</v>
      </c>
      <c r="I90" s="172">
        <v>3937</v>
      </c>
      <c r="J90" s="151">
        <v>1063</v>
      </c>
      <c r="K90" s="426">
        <f>SUM(I90:J90)</f>
        <v>5000</v>
      </c>
    </row>
    <row r="91" spans="1:12" ht="21" customHeight="1" x14ac:dyDescent="0.2">
      <c r="A91" s="46">
        <v>1</v>
      </c>
      <c r="B91" s="206" t="s">
        <v>113</v>
      </c>
      <c r="C91" s="180">
        <f t="shared" ref="C91:H91" si="40">SUM(C78,C87,C89,)</f>
        <v>469872.51181102364</v>
      </c>
      <c r="D91" s="180">
        <f t="shared" si="40"/>
        <v>126864.48818897639</v>
      </c>
      <c r="E91" s="180">
        <f t="shared" si="40"/>
        <v>596737</v>
      </c>
      <c r="F91" s="180">
        <f t="shared" si="40"/>
        <v>524047.12598425196</v>
      </c>
      <c r="G91" s="180">
        <f t="shared" si="40"/>
        <v>141489.87401574804</v>
      </c>
      <c r="H91" s="180">
        <f t="shared" si="40"/>
        <v>665537</v>
      </c>
      <c r="I91" s="180">
        <f>SUM(I78+I87+I89)</f>
        <v>520732.12598425196</v>
      </c>
      <c r="J91" s="180">
        <f t="shared" ref="J91:K91" si="41">SUM(J78+J87+J89)</f>
        <v>140594.87401574804</v>
      </c>
      <c r="K91" s="180">
        <f t="shared" si="41"/>
        <v>661327</v>
      </c>
    </row>
    <row r="92" spans="1:12" x14ac:dyDescent="0.2">
      <c r="A92" s="638" t="s">
        <v>8</v>
      </c>
      <c r="B92" s="81" t="s">
        <v>300</v>
      </c>
      <c r="C92" s="89">
        <f t="shared" ref="C92:E92" si="42">SUM(C94:C94)</f>
        <v>0</v>
      </c>
      <c r="D92" s="89">
        <f t="shared" si="42"/>
        <v>0</v>
      </c>
      <c r="E92" s="89">
        <f t="shared" si="42"/>
        <v>0</v>
      </c>
      <c r="F92" s="89">
        <v>0</v>
      </c>
      <c r="G92" s="89">
        <v>0</v>
      </c>
      <c r="H92" s="89">
        <v>0</v>
      </c>
      <c r="I92" s="89">
        <v>3484</v>
      </c>
      <c r="J92" s="89">
        <v>940</v>
      </c>
      <c r="K92" s="89">
        <v>4424</v>
      </c>
    </row>
    <row r="93" spans="1:12" x14ac:dyDescent="0.2">
      <c r="A93" s="301"/>
      <c r="B93" s="173" t="s">
        <v>838</v>
      </c>
      <c r="C93" s="143"/>
      <c r="D93" s="323"/>
      <c r="E93" s="143"/>
      <c r="F93" s="143"/>
      <c r="G93" s="323"/>
      <c r="H93" s="143">
        <f>SUM(F93:G93)</f>
        <v>0</v>
      </c>
      <c r="I93" s="143">
        <v>3484</v>
      </c>
      <c r="J93" s="323">
        <v>940</v>
      </c>
      <c r="K93" s="143">
        <f>SUM(I93:J93)</f>
        <v>4424</v>
      </c>
    </row>
    <row r="94" spans="1:12" x14ac:dyDescent="0.2">
      <c r="A94" s="252" t="s">
        <v>301</v>
      </c>
      <c r="B94" s="153" t="s">
        <v>306</v>
      </c>
      <c r="C94" s="154">
        <f t="shared" ref="C94:E94" si="43">SUM(C96:C96)</f>
        <v>0</v>
      </c>
      <c r="D94" s="154">
        <f t="shared" si="43"/>
        <v>0</v>
      </c>
      <c r="E94" s="154">
        <f t="shared" si="43"/>
        <v>0</v>
      </c>
      <c r="F94" s="154">
        <f>SUM(F95:F96)</f>
        <v>0</v>
      </c>
      <c r="G94" s="154">
        <f t="shared" ref="G94:H94" si="44">SUM(G95:G96)</f>
        <v>0</v>
      </c>
      <c r="H94" s="154">
        <f t="shared" si="44"/>
        <v>0</v>
      </c>
      <c r="I94" s="154">
        <v>1181</v>
      </c>
      <c r="J94" s="154">
        <v>319</v>
      </c>
      <c r="K94" s="154">
        <v>1500</v>
      </c>
    </row>
    <row r="95" spans="1:12" x14ac:dyDescent="0.2">
      <c r="A95" s="211"/>
      <c r="B95" s="150" t="s">
        <v>839</v>
      </c>
      <c r="C95" s="179"/>
      <c r="D95" s="473"/>
      <c r="E95" s="179"/>
      <c r="F95" s="179">
        <v>0</v>
      </c>
      <c r="G95" s="473">
        <v>0</v>
      </c>
      <c r="H95" s="179">
        <v>0</v>
      </c>
      <c r="I95" s="179">
        <v>1181</v>
      </c>
      <c r="J95" s="473">
        <v>319</v>
      </c>
      <c r="K95" s="179">
        <f>SUM(I95:J95)</f>
        <v>1500</v>
      </c>
    </row>
    <row r="96" spans="1:12" ht="16.5" customHeight="1" x14ac:dyDescent="0.2">
      <c r="A96" s="36"/>
      <c r="B96" s="12" t="s">
        <v>840</v>
      </c>
      <c r="C96" s="12"/>
      <c r="D96" s="12"/>
      <c r="E96" s="12"/>
      <c r="F96" s="639"/>
      <c r="G96" s="639"/>
      <c r="H96" s="639"/>
      <c r="I96" s="640">
        <f>SUM(I91+I92+I94)</f>
        <v>525397.12598425196</v>
      </c>
      <c r="J96" s="640">
        <f t="shared" ref="J96:K96" si="45">SUM(J91+J92+J94)</f>
        <v>141853.87401574804</v>
      </c>
      <c r="K96" s="640">
        <f t="shared" si="45"/>
        <v>667251</v>
      </c>
    </row>
    <row r="97" spans="1:5" x14ac:dyDescent="0.2">
      <c r="A97" s="5"/>
      <c r="B97" s="5"/>
      <c r="C97" s="5"/>
      <c r="D97" s="5"/>
      <c r="E97" s="5"/>
    </row>
    <row r="98" spans="1:5" x14ac:dyDescent="0.2">
      <c r="A98" s="5"/>
      <c r="B98" s="5"/>
      <c r="C98" s="5"/>
      <c r="D98" s="5"/>
      <c r="E98" s="5"/>
    </row>
    <row r="99" spans="1:5" x14ac:dyDescent="0.2">
      <c r="A99" s="5"/>
      <c r="B99" s="5"/>
      <c r="C99" s="5"/>
      <c r="D99" s="5"/>
      <c r="E99" s="5"/>
    </row>
    <row r="100" spans="1:5" x14ac:dyDescent="0.2">
      <c r="A100" s="5"/>
      <c r="B100" s="5"/>
      <c r="C100" s="5"/>
      <c r="D100" s="5"/>
      <c r="E100" s="5"/>
    </row>
    <row r="103" spans="1:5" ht="15" customHeight="1" x14ac:dyDescent="0.2"/>
    <row r="104" spans="1:5" ht="15" customHeight="1" x14ac:dyDescent="0.2"/>
    <row r="105" spans="1:5" ht="18" customHeight="1" x14ac:dyDescent="0.2"/>
    <row r="106" spans="1:5" ht="15" customHeight="1" x14ac:dyDescent="0.2"/>
    <row r="107" spans="1:5" ht="15" customHeight="1" x14ac:dyDescent="0.2"/>
    <row r="108" spans="1:5" ht="12.75" customHeight="1" x14ac:dyDescent="0.2"/>
  </sheetData>
  <mergeCells count="8">
    <mergeCell ref="A71:H71"/>
    <mergeCell ref="A72:H72"/>
    <mergeCell ref="A73:H73"/>
    <mergeCell ref="A74:H74"/>
    <mergeCell ref="A3:H3"/>
    <mergeCell ref="A4:H4"/>
    <mergeCell ref="A5:H5"/>
    <mergeCell ref="A6:H6"/>
  </mergeCells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18" orientation="portrait" r:id="rId1"/>
  <headerFooter alignWithMargins="0">
    <oddFooter>&amp;C&amp;P. oldal</oddFooter>
  </headerFooter>
  <rowBreaks count="1" manualBreakCount="1">
    <brk id="65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7"/>
  <sheetViews>
    <sheetView view="pageBreakPreview" topLeftCell="A37" zoomScaleNormal="100" workbookViewId="0">
      <selection activeCell="B17" sqref="B17"/>
    </sheetView>
  </sheetViews>
  <sheetFormatPr defaultRowHeight="12.75" x14ac:dyDescent="0.2"/>
  <cols>
    <col min="1" max="1" width="8.7109375" customWidth="1"/>
    <col min="2" max="2" width="47.140625" customWidth="1"/>
    <col min="3" max="3" width="13.140625" customWidth="1"/>
    <col min="4" max="4" width="15.5703125" customWidth="1"/>
    <col min="5" max="5" width="13.42578125" customWidth="1"/>
  </cols>
  <sheetData>
    <row r="1" spans="1:5" ht="15.75" x14ac:dyDescent="0.25">
      <c r="A1" s="37" t="s">
        <v>867</v>
      </c>
      <c r="B1" s="37"/>
      <c r="C1" s="37"/>
      <c r="D1" s="5"/>
    </row>
    <row r="2" spans="1:5" ht="15.75" x14ac:dyDescent="0.25">
      <c r="A2" s="37"/>
      <c r="B2" s="37"/>
      <c r="C2" s="37"/>
      <c r="D2" s="5"/>
    </row>
    <row r="3" spans="1:5" ht="15.75" x14ac:dyDescent="0.25">
      <c r="A3" s="704" t="s">
        <v>618</v>
      </c>
      <c r="B3" s="645"/>
      <c r="C3" s="645"/>
      <c r="D3" s="645"/>
    </row>
    <row r="4" spans="1:5" ht="15.75" x14ac:dyDescent="0.25">
      <c r="A4" s="704" t="s">
        <v>666</v>
      </c>
      <c r="B4" s="645"/>
      <c r="C4" s="645"/>
      <c r="D4" s="645"/>
    </row>
    <row r="5" spans="1:5" ht="15.75" x14ac:dyDescent="0.25">
      <c r="A5" s="704" t="s">
        <v>617</v>
      </c>
      <c r="B5" s="645"/>
      <c r="C5" s="645"/>
      <c r="D5" s="645"/>
    </row>
    <row r="6" spans="1:5" ht="15.75" x14ac:dyDescent="0.25">
      <c r="A6" s="37"/>
      <c r="B6" s="37"/>
      <c r="C6" s="38"/>
      <c r="D6" s="5"/>
    </row>
    <row r="7" spans="1:5" ht="15.75" x14ac:dyDescent="0.25">
      <c r="A7" s="37"/>
      <c r="B7" s="37"/>
      <c r="C7" s="38"/>
      <c r="D7" s="5"/>
    </row>
    <row r="8" spans="1:5" ht="15.75" x14ac:dyDescent="0.25">
      <c r="A8" s="37"/>
      <c r="B8" s="37"/>
      <c r="C8" s="38"/>
      <c r="D8" s="5"/>
    </row>
    <row r="9" spans="1:5" ht="9.75" customHeight="1" x14ac:dyDescent="0.25">
      <c r="A9" s="37"/>
      <c r="B9" s="56" t="s">
        <v>56</v>
      </c>
      <c r="C9" s="38"/>
      <c r="D9" s="5"/>
    </row>
    <row r="10" spans="1:5" ht="18.75" customHeight="1" x14ac:dyDescent="0.2">
      <c r="A10" s="52" t="s">
        <v>47</v>
      </c>
      <c r="B10" s="40" t="s">
        <v>3</v>
      </c>
      <c r="C10" s="703" t="s">
        <v>468</v>
      </c>
      <c r="D10" s="703" t="s">
        <v>616</v>
      </c>
      <c r="E10" s="703" t="s">
        <v>713</v>
      </c>
    </row>
    <row r="11" spans="1:5" ht="22.5" customHeight="1" x14ac:dyDescent="0.2">
      <c r="A11" s="53" t="s">
        <v>48</v>
      </c>
      <c r="B11" s="42"/>
      <c r="C11" s="647"/>
      <c r="D11" s="647"/>
      <c r="E11" s="647"/>
    </row>
    <row r="12" spans="1:5" x14ac:dyDescent="0.2">
      <c r="A12" s="132" t="s">
        <v>226</v>
      </c>
      <c r="B12" s="129" t="s">
        <v>208</v>
      </c>
      <c r="C12" s="86">
        <f>SUM(C13:C13)</f>
        <v>0</v>
      </c>
      <c r="D12" s="86">
        <f>SUM(D13:D13)</f>
        <v>0</v>
      </c>
      <c r="E12" s="86">
        <f>SUM(E13:E13)</f>
        <v>472</v>
      </c>
    </row>
    <row r="13" spans="1:5" x14ac:dyDescent="0.2">
      <c r="A13" s="133"/>
      <c r="B13" s="177" t="s">
        <v>757</v>
      </c>
      <c r="C13" s="262">
        <v>0</v>
      </c>
      <c r="D13" s="262">
        <v>0</v>
      </c>
      <c r="E13" s="262">
        <v>472</v>
      </c>
    </row>
    <row r="14" spans="1:5" x14ac:dyDescent="0.2">
      <c r="A14" s="132" t="s">
        <v>528</v>
      </c>
      <c r="B14" s="129" t="s">
        <v>841</v>
      </c>
      <c r="C14" s="86">
        <f>SUM(C15:C15)</f>
        <v>0</v>
      </c>
      <c r="D14" s="86">
        <f>SUM(D15:D15)</f>
        <v>0</v>
      </c>
      <c r="E14" s="86">
        <f>SUM(E15:E15)</f>
        <v>153887</v>
      </c>
    </row>
    <row r="15" spans="1:5" x14ac:dyDescent="0.2">
      <c r="A15" s="133"/>
      <c r="B15" s="177" t="s">
        <v>842</v>
      </c>
      <c r="C15" s="262">
        <v>0</v>
      </c>
      <c r="D15" s="262">
        <v>0</v>
      </c>
      <c r="E15" s="262">
        <v>153887</v>
      </c>
    </row>
    <row r="16" spans="1:5" x14ac:dyDescent="0.2">
      <c r="A16" s="132" t="s">
        <v>531</v>
      </c>
      <c r="B16" s="129" t="s">
        <v>843</v>
      </c>
      <c r="C16" s="86">
        <f>SUM(C17:C17)</f>
        <v>0</v>
      </c>
      <c r="D16" s="86">
        <f>SUM(D17:D17)</f>
        <v>0</v>
      </c>
      <c r="E16" s="86">
        <f>SUM(E17:E17)</f>
        <v>479825</v>
      </c>
    </row>
    <row r="17" spans="1:5" x14ac:dyDescent="0.2">
      <c r="A17" s="133"/>
      <c r="B17" s="177" t="s">
        <v>844</v>
      </c>
      <c r="C17" s="262">
        <v>0</v>
      </c>
      <c r="D17" s="262">
        <v>0</v>
      </c>
      <c r="E17" s="262">
        <v>479825</v>
      </c>
    </row>
    <row r="18" spans="1:5" ht="15" customHeight="1" x14ac:dyDescent="0.2">
      <c r="A18" s="132" t="s">
        <v>386</v>
      </c>
      <c r="B18" s="129" t="s">
        <v>101</v>
      </c>
      <c r="C18" s="86">
        <f>SUM(C19:C19)</f>
        <v>2000</v>
      </c>
      <c r="D18" s="86">
        <f>SUM(D19:D19)</f>
        <v>2000</v>
      </c>
      <c r="E18" s="86">
        <f>SUM(E19:E19)</f>
        <v>2000</v>
      </c>
    </row>
    <row r="19" spans="1:5" ht="15" customHeight="1" x14ac:dyDescent="0.2">
      <c r="A19" s="133"/>
      <c r="B19" s="177" t="s">
        <v>132</v>
      </c>
      <c r="C19" s="262">
        <v>2000</v>
      </c>
      <c r="D19" s="262">
        <v>2000</v>
      </c>
      <c r="E19" s="262">
        <v>2000</v>
      </c>
    </row>
    <row r="20" spans="1:5" ht="15" customHeight="1" x14ac:dyDescent="0.2">
      <c r="A20" s="132" t="s">
        <v>547</v>
      </c>
      <c r="B20" s="129" t="s">
        <v>548</v>
      </c>
      <c r="C20" s="86">
        <f>SUM(C21:C21)</f>
        <v>2400</v>
      </c>
      <c r="D20" s="86">
        <f>SUM(D21:D21)</f>
        <v>2400</v>
      </c>
      <c r="E20" s="86">
        <f>SUM(E21:E21)</f>
        <v>2400</v>
      </c>
    </row>
    <row r="21" spans="1:5" ht="15" customHeight="1" x14ac:dyDescent="0.2">
      <c r="A21" s="133"/>
      <c r="B21" s="177" t="s">
        <v>549</v>
      </c>
      <c r="C21" s="262">
        <v>2400</v>
      </c>
      <c r="D21" s="262">
        <v>2400</v>
      </c>
      <c r="E21" s="262">
        <v>2400</v>
      </c>
    </row>
    <row r="22" spans="1:5" ht="15" customHeight="1" x14ac:dyDescent="0.2">
      <c r="A22" s="134"/>
      <c r="B22" s="131" t="s">
        <v>57</v>
      </c>
      <c r="C22" s="130">
        <f>SUM(C18,C20)</f>
        <v>4400</v>
      </c>
      <c r="D22" s="130">
        <f>SUM(D18,D20)</f>
        <v>4400</v>
      </c>
      <c r="E22" s="130">
        <f>SUM(E12+E14+E16+E18+E20)</f>
        <v>638584</v>
      </c>
    </row>
    <row r="23" spans="1:5" ht="15" customHeight="1" x14ac:dyDescent="0.2">
      <c r="A23" s="5"/>
      <c r="B23" s="5"/>
      <c r="C23" s="5"/>
      <c r="D23" s="5"/>
    </row>
    <row r="24" spans="1:5" ht="15" customHeight="1" x14ac:dyDescent="0.2">
      <c r="A24" s="5"/>
      <c r="B24" s="5"/>
      <c r="C24" s="5"/>
      <c r="D24" s="5"/>
    </row>
    <row r="25" spans="1:5" ht="15" customHeight="1" x14ac:dyDescent="0.2">
      <c r="A25" s="5"/>
      <c r="B25" s="5"/>
      <c r="C25" s="5"/>
      <c r="D25" s="5"/>
    </row>
    <row r="26" spans="1:5" x14ac:dyDescent="0.2">
      <c r="A26" s="5"/>
      <c r="B26" s="5"/>
      <c r="C26" s="5"/>
      <c r="D26" s="5"/>
    </row>
    <row r="27" spans="1:5" x14ac:dyDescent="0.2">
      <c r="A27" s="5"/>
      <c r="B27" s="5"/>
      <c r="C27" s="5"/>
      <c r="D27" s="5"/>
    </row>
  </sheetData>
  <mergeCells count="6">
    <mergeCell ref="E10:E11"/>
    <mergeCell ref="A3:D3"/>
    <mergeCell ref="A4:D4"/>
    <mergeCell ref="C10:C11"/>
    <mergeCell ref="D10:D11"/>
    <mergeCell ref="A5:D5"/>
  </mergeCells>
  <phoneticPr fontId="0" type="noConversion"/>
  <printOptions horizontalCentered="1"/>
  <pageMargins left="0.78740157480314965" right="0.78740157480314965" top="0.59055118110236227" bottom="0.78740157480314965" header="0.51181102362204722" footer="0.51181102362204722"/>
  <pageSetup paperSize="9" scale="88" firstPageNumber="20" orientation="portrait" r:id="rId1"/>
  <headerFooter alignWithMargins="0">
    <oddFooter>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4"/>
  <sheetViews>
    <sheetView view="pageBreakPreview" topLeftCell="A52" zoomScale="130" zoomScaleNormal="100" zoomScaleSheetLayoutView="130" workbookViewId="0">
      <selection activeCell="D7" sqref="D7"/>
    </sheetView>
  </sheetViews>
  <sheetFormatPr defaultRowHeight="12.75" x14ac:dyDescent="0.2"/>
  <cols>
    <col min="1" max="1" width="30.7109375" customWidth="1"/>
    <col min="2" max="2" width="10.42578125" customWidth="1"/>
    <col min="3" max="3" width="11.5703125" customWidth="1"/>
    <col min="4" max="4" width="10.28515625" bestFit="1" customWidth="1"/>
    <col min="5" max="5" width="9.42578125" customWidth="1"/>
    <col min="6" max="7" width="11.85546875" customWidth="1"/>
    <col min="8" max="8" width="10.28515625" customWidth="1"/>
    <col min="9" max="9" width="10.85546875" customWidth="1"/>
    <col min="10" max="10" width="9.85546875" customWidth="1"/>
    <col min="11" max="11" width="9" customWidth="1"/>
    <col min="12" max="12" width="10.28515625" customWidth="1"/>
    <col min="13" max="13" width="10.5703125" customWidth="1"/>
  </cols>
  <sheetData>
    <row r="1" spans="1:13" ht="15.75" x14ac:dyDescent="0.25">
      <c r="A1" s="4" t="s">
        <v>850</v>
      </c>
      <c r="B1" s="4"/>
      <c r="C1" s="4"/>
      <c r="D1" s="4"/>
      <c r="E1" s="4"/>
      <c r="F1" s="4"/>
      <c r="G1" s="4"/>
      <c r="H1" s="33"/>
      <c r="I1" s="33"/>
      <c r="J1" s="33"/>
      <c r="K1" s="33"/>
      <c r="L1" s="34"/>
      <c r="M1" s="34"/>
    </row>
    <row r="2" spans="1:13" ht="15.75" x14ac:dyDescent="0.25">
      <c r="A2" s="4"/>
      <c r="B2" s="4"/>
      <c r="C2" s="4"/>
      <c r="D2" s="4"/>
      <c r="E2" s="4"/>
      <c r="F2" s="4"/>
      <c r="G2" s="4"/>
      <c r="H2" s="33"/>
      <c r="I2" s="33"/>
      <c r="J2" s="33"/>
      <c r="K2" s="33"/>
      <c r="L2" s="34"/>
      <c r="M2" s="34"/>
    </row>
    <row r="3" spans="1:13" ht="15.75" x14ac:dyDescent="0.25">
      <c r="A3" s="6"/>
      <c r="B3" s="6"/>
      <c r="C3" s="6"/>
      <c r="D3" s="6"/>
      <c r="E3" s="6"/>
      <c r="F3" s="6"/>
      <c r="G3" s="6"/>
      <c r="H3" s="28"/>
      <c r="I3" s="28"/>
      <c r="J3" s="28"/>
      <c r="K3" s="28"/>
      <c r="L3" s="28"/>
      <c r="M3" s="28"/>
    </row>
    <row r="4" spans="1:13" ht="15.75" x14ac:dyDescent="0.25">
      <c r="A4" s="6"/>
      <c r="B4" s="6"/>
      <c r="C4" s="6"/>
      <c r="D4" s="6"/>
      <c r="E4" s="6"/>
      <c r="F4" s="6"/>
      <c r="G4" s="6"/>
      <c r="H4" s="6" t="s">
        <v>24</v>
      </c>
      <c r="I4" s="28"/>
      <c r="J4" s="28"/>
      <c r="K4" s="28"/>
      <c r="L4" s="28"/>
      <c r="M4" s="28"/>
    </row>
    <row r="5" spans="1:13" ht="15.75" x14ac:dyDescent="0.25">
      <c r="A5" s="6"/>
      <c r="B5" s="6"/>
      <c r="C5" s="6"/>
      <c r="D5" s="6"/>
      <c r="E5" s="6"/>
      <c r="F5" s="6"/>
      <c r="G5" s="6"/>
      <c r="H5" s="6" t="s">
        <v>646</v>
      </c>
      <c r="I5" s="28"/>
      <c r="J5" s="28"/>
      <c r="K5" s="28"/>
      <c r="L5" s="28"/>
      <c r="M5" s="28"/>
    </row>
    <row r="6" spans="1:13" ht="15.75" x14ac:dyDescent="0.25">
      <c r="A6" s="4"/>
      <c r="B6" s="4"/>
      <c r="C6" s="4"/>
      <c r="D6" s="6"/>
      <c r="E6" s="6"/>
      <c r="F6" s="6"/>
      <c r="G6" s="6"/>
      <c r="H6" s="6" t="s">
        <v>25</v>
      </c>
      <c r="I6" s="5"/>
      <c r="J6" s="5"/>
      <c r="K6" s="5"/>
      <c r="L6" s="5"/>
      <c r="M6" s="5"/>
    </row>
    <row r="7" spans="1:13" ht="15.75" x14ac:dyDescent="0.25">
      <c r="A7" s="4"/>
      <c r="B7" s="4"/>
      <c r="C7" s="4"/>
      <c r="D7" s="6"/>
      <c r="E7" s="6"/>
      <c r="F7" s="6"/>
      <c r="G7" s="6"/>
      <c r="H7" s="5"/>
      <c r="I7" s="5"/>
      <c r="J7" s="5"/>
      <c r="K7" s="5"/>
      <c r="L7" s="5"/>
      <c r="M7" s="5"/>
    </row>
    <row r="8" spans="1:13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">
      <c r="A9" s="5"/>
      <c r="B9" s="5"/>
      <c r="C9" s="5"/>
      <c r="D9" s="5"/>
      <c r="E9" s="5"/>
      <c r="F9" s="5"/>
      <c r="G9" s="5"/>
      <c r="H9" s="33"/>
      <c r="I9" s="33"/>
      <c r="J9" s="33"/>
      <c r="K9" s="33"/>
      <c r="L9" s="33"/>
      <c r="M9" s="33"/>
    </row>
    <row r="10" spans="1:13" ht="12.75" customHeight="1" x14ac:dyDescent="0.2">
      <c r="A10" s="646" t="s">
        <v>220</v>
      </c>
      <c r="B10" s="646" t="s">
        <v>217</v>
      </c>
      <c r="C10" s="646" t="s">
        <v>169</v>
      </c>
      <c r="D10" s="650" t="s">
        <v>165</v>
      </c>
      <c r="E10" s="651"/>
      <c r="F10" s="650" t="s">
        <v>166</v>
      </c>
      <c r="G10" s="651"/>
      <c r="H10" s="646" t="s">
        <v>130</v>
      </c>
      <c r="I10" s="646" t="s">
        <v>146</v>
      </c>
      <c r="J10" s="646" t="s">
        <v>148</v>
      </c>
      <c r="K10" s="654" t="s">
        <v>167</v>
      </c>
      <c r="L10" s="654" t="s">
        <v>221</v>
      </c>
      <c r="M10" s="646" t="s">
        <v>168</v>
      </c>
    </row>
    <row r="11" spans="1:13" ht="17.45" customHeight="1" x14ac:dyDescent="0.2">
      <c r="A11" s="659"/>
      <c r="B11" s="659"/>
      <c r="C11" s="659"/>
      <c r="D11" s="652"/>
      <c r="E11" s="653"/>
      <c r="F11" s="652"/>
      <c r="G11" s="653"/>
      <c r="H11" s="659"/>
      <c r="I11" s="659"/>
      <c r="J11" s="659"/>
      <c r="K11" s="657"/>
      <c r="L11" s="655"/>
      <c r="M11" s="659"/>
    </row>
    <row r="12" spans="1:13" ht="27.75" customHeight="1" x14ac:dyDescent="0.2">
      <c r="A12" s="647"/>
      <c r="B12" s="647"/>
      <c r="C12" s="647"/>
      <c r="D12" s="292" t="s">
        <v>218</v>
      </c>
      <c r="E12" s="292" t="s">
        <v>219</v>
      </c>
      <c r="F12" s="292" t="s">
        <v>218</v>
      </c>
      <c r="G12" s="292" t="s">
        <v>219</v>
      </c>
      <c r="H12" s="647"/>
      <c r="I12" s="647"/>
      <c r="J12" s="647"/>
      <c r="K12" s="658"/>
      <c r="L12" s="656"/>
      <c r="M12" s="647"/>
    </row>
    <row r="13" spans="1:13" x14ac:dyDescent="0.2">
      <c r="A13" s="7" t="s">
        <v>6</v>
      </c>
      <c r="B13" s="7" t="s">
        <v>7</v>
      </c>
      <c r="C13" s="7" t="s">
        <v>8</v>
      </c>
      <c r="D13" s="648" t="s">
        <v>9</v>
      </c>
      <c r="E13" s="649"/>
      <c r="F13" s="648" t="s">
        <v>10</v>
      </c>
      <c r="G13" s="649"/>
      <c r="H13" s="9" t="s">
        <v>11</v>
      </c>
      <c r="I13" s="7" t="s">
        <v>12</v>
      </c>
      <c r="J13" s="9" t="s">
        <v>13</v>
      </c>
      <c r="K13" s="17" t="s">
        <v>14</v>
      </c>
      <c r="L13" s="17" t="s">
        <v>15</v>
      </c>
      <c r="M13" s="19" t="s">
        <v>16</v>
      </c>
    </row>
    <row r="14" spans="1:13" x14ac:dyDescent="0.2">
      <c r="A14" s="13" t="s">
        <v>112</v>
      </c>
      <c r="B14" s="95"/>
      <c r="C14" s="95"/>
      <c r="D14" s="95"/>
      <c r="E14" s="95"/>
      <c r="F14" s="95"/>
      <c r="G14" s="95"/>
      <c r="H14" s="95"/>
      <c r="I14" s="95"/>
      <c r="J14" s="99"/>
      <c r="K14" s="95"/>
      <c r="L14" s="95"/>
      <c r="M14" s="95"/>
    </row>
    <row r="15" spans="1:13" x14ac:dyDescent="0.2">
      <c r="A15" s="11" t="s">
        <v>27</v>
      </c>
      <c r="B15" s="77">
        <f>SUM(C15:M15)</f>
        <v>6299293</v>
      </c>
      <c r="C15" s="77">
        <f>SUM('4.1'!E210)</f>
        <v>0</v>
      </c>
      <c r="D15" s="77">
        <f>SUM('4.1'!F210)</f>
        <v>1568004</v>
      </c>
      <c r="E15" s="77">
        <f>SUM('4.1'!G210)</f>
        <v>0</v>
      </c>
      <c r="F15" s="77">
        <f>SUM('4.1'!H210)</f>
        <v>0</v>
      </c>
      <c r="G15" s="77">
        <f>SUM('4.1'!I210)</f>
        <v>0</v>
      </c>
      <c r="H15" s="77">
        <f>SUM('4.1'!J210)</f>
        <v>2927736</v>
      </c>
      <c r="I15" s="77">
        <f>SUM('4.1'!K210)</f>
        <v>286280</v>
      </c>
      <c r="J15" s="77">
        <f>SUM('4.1'!L210)</f>
        <v>139800</v>
      </c>
      <c r="K15" s="77">
        <f>SUM('4.1'!M210)</f>
        <v>88349</v>
      </c>
      <c r="L15" s="77">
        <f>SUM('4.1'!N210)</f>
        <v>0</v>
      </c>
      <c r="M15" s="77">
        <f>SUM('4.1'!O210)</f>
        <v>1289124</v>
      </c>
    </row>
    <row r="16" spans="1:13" x14ac:dyDescent="0.2">
      <c r="A16" s="11" t="s">
        <v>579</v>
      </c>
      <c r="B16" s="77">
        <f>SUM(C16:M16)</f>
        <v>7221496</v>
      </c>
      <c r="C16" s="77">
        <f>SUM('4.1'!E213)</f>
        <v>0</v>
      </c>
      <c r="D16" s="77">
        <v>1607854</v>
      </c>
      <c r="E16" s="77">
        <f>SUM('4.1'!G213)</f>
        <v>0</v>
      </c>
      <c r="F16" s="77">
        <v>0</v>
      </c>
      <c r="G16" s="77">
        <v>0</v>
      </c>
      <c r="H16" s="77">
        <v>2927736</v>
      </c>
      <c r="I16" s="77">
        <v>287480</v>
      </c>
      <c r="J16" s="77">
        <v>139800</v>
      </c>
      <c r="K16" s="77">
        <v>59116</v>
      </c>
      <c r="L16" s="77">
        <v>10</v>
      </c>
      <c r="M16" s="77">
        <v>2199500</v>
      </c>
    </row>
    <row r="17" spans="1:13" x14ac:dyDescent="0.2">
      <c r="A17" s="11" t="s">
        <v>647</v>
      </c>
      <c r="B17" s="77">
        <f>SUM('4.1'!D213)</f>
        <v>8554786</v>
      </c>
      <c r="C17" s="77">
        <f>SUM('4.1'!E213)</f>
        <v>0</v>
      </c>
      <c r="D17" s="77">
        <f>SUM('4.1'!F213)</f>
        <v>1675655</v>
      </c>
      <c r="E17" s="77">
        <f>SUM('4.1'!G213)</f>
        <v>0</v>
      </c>
      <c r="F17" s="77">
        <f>SUM('4.1'!H213)</f>
        <v>14965</v>
      </c>
      <c r="G17" s="77">
        <f>SUM('4.1'!I213)</f>
        <v>46235</v>
      </c>
      <c r="H17" s="77">
        <f>SUM('4.1'!J213)</f>
        <v>2939566</v>
      </c>
      <c r="I17" s="77">
        <f>SUM('4.1'!K213)</f>
        <v>309882</v>
      </c>
      <c r="J17" s="77">
        <f>SUM('4.1'!L213)</f>
        <v>140900</v>
      </c>
      <c r="K17" s="77">
        <f>SUM('4.1'!M213)</f>
        <v>28073</v>
      </c>
      <c r="L17" s="77">
        <f>SUM('4.1'!N213)</f>
        <v>10</v>
      </c>
      <c r="M17" s="77">
        <f>SUM('4.1'!O213)</f>
        <v>3399500</v>
      </c>
    </row>
    <row r="18" spans="1:13" x14ac:dyDescent="0.2">
      <c r="A18" s="10" t="s">
        <v>114</v>
      </c>
      <c r="B18" s="95"/>
      <c r="C18" s="95"/>
      <c r="D18" s="95"/>
      <c r="E18" s="95"/>
      <c r="F18" s="95"/>
      <c r="G18" s="99"/>
      <c r="H18" s="95"/>
      <c r="I18" s="95"/>
      <c r="J18" s="99"/>
      <c r="K18" s="95"/>
      <c r="L18" s="95"/>
      <c r="M18" s="95"/>
    </row>
    <row r="19" spans="1:13" x14ac:dyDescent="0.2">
      <c r="A19" s="11" t="s">
        <v>39</v>
      </c>
      <c r="B19" s="77">
        <f>SUM(C19:M19)</f>
        <v>-2871280</v>
      </c>
      <c r="C19" s="77"/>
      <c r="D19" s="77">
        <v>-1174192</v>
      </c>
      <c r="E19" s="77"/>
      <c r="F19" s="77"/>
      <c r="G19" s="96"/>
      <c r="H19" s="77">
        <v>-1697088</v>
      </c>
      <c r="I19" s="77"/>
      <c r="J19" s="96"/>
      <c r="K19" s="77"/>
      <c r="L19" s="77"/>
      <c r="M19" s="77"/>
    </row>
    <row r="20" spans="1:13" x14ac:dyDescent="0.2">
      <c r="A20" s="11" t="s">
        <v>578</v>
      </c>
      <c r="B20" s="77">
        <f>SUM(C20:M20)</f>
        <v>-2882383</v>
      </c>
      <c r="C20" s="77"/>
      <c r="D20" s="77">
        <v>-1174192</v>
      </c>
      <c r="E20" s="77"/>
      <c r="F20" s="77"/>
      <c r="G20" s="92"/>
      <c r="H20" s="77">
        <v>-1708191</v>
      </c>
      <c r="I20" s="77"/>
      <c r="J20" s="96"/>
      <c r="K20" s="77"/>
      <c r="L20" s="77"/>
      <c r="M20" s="77"/>
    </row>
    <row r="21" spans="1:13" x14ac:dyDescent="0.2">
      <c r="A21" s="11" t="s">
        <v>647</v>
      </c>
      <c r="B21" s="94">
        <f>SUM(C21:M21)</f>
        <v>-2913270</v>
      </c>
      <c r="C21" s="94"/>
      <c r="D21" s="94">
        <v>-1267430</v>
      </c>
      <c r="E21" s="94"/>
      <c r="F21" s="94"/>
      <c r="G21" s="101"/>
      <c r="H21" s="94">
        <v>-1645840</v>
      </c>
      <c r="I21" s="94"/>
      <c r="J21" s="101"/>
      <c r="K21" s="94"/>
      <c r="L21" s="94"/>
      <c r="M21" s="94"/>
    </row>
    <row r="22" spans="1:13" s="147" customFormat="1" x14ac:dyDescent="0.2">
      <c r="A22" s="13" t="s">
        <v>63</v>
      </c>
      <c r="B22" s="104"/>
      <c r="C22" s="104"/>
      <c r="D22" s="104"/>
      <c r="E22" s="104"/>
      <c r="F22" s="104"/>
      <c r="G22" s="105"/>
      <c r="H22" s="104"/>
      <c r="I22" s="104"/>
      <c r="J22" s="105"/>
      <c r="K22" s="104"/>
      <c r="L22" s="104"/>
      <c r="M22" s="104"/>
    </row>
    <row r="23" spans="1:13" x14ac:dyDescent="0.2">
      <c r="A23" s="11" t="s">
        <v>27</v>
      </c>
      <c r="B23" s="77">
        <f>SUM(C23:M23)</f>
        <v>424194</v>
      </c>
      <c r="C23" s="77">
        <f>SUM('4.2'!D34)</f>
        <v>422977</v>
      </c>
      <c r="D23" s="77">
        <f>SUM('4.2'!E34)</f>
        <v>0</v>
      </c>
      <c r="E23" s="77">
        <f>SUM('4.2'!F34)</f>
        <v>0</v>
      </c>
      <c r="F23" s="77">
        <f>SUM('4.2'!G34)</f>
        <v>0</v>
      </c>
      <c r="G23" s="77">
        <f>SUM('4.2'!H34)</f>
        <v>0</v>
      </c>
      <c r="H23" s="77">
        <f>SUM('4.2'!I34)</f>
        <v>0</v>
      </c>
      <c r="I23" s="77">
        <f>SUM('4.2'!J34)</f>
        <v>1216</v>
      </c>
      <c r="J23" s="77">
        <f>SUM('4.2'!K34)</f>
        <v>1</v>
      </c>
      <c r="K23" s="77">
        <f>SUM('4.2'!L34)</f>
        <v>0</v>
      </c>
      <c r="L23" s="77">
        <f>SUM('4.2'!M34)</f>
        <v>0</v>
      </c>
      <c r="M23" s="77">
        <f>SUM('4.2'!N34)</f>
        <v>0</v>
      </c>
    </row>
    <row r="24" spans="1:13" x14ac:dyDescent="0.2">
      <c r="A24" s="11" t="s">
        <v>579</v>
      </c>
      <c r="B24" s="77">
        <f>SUM(C24:M24)</f>
        <v>433599</v>
      </c>
      <c r="C24" s="77">
        <v>422977</v>
      </c>
      <c r="D24" s="77">
        <v>7545</v>
      </c>
      <c r="E24" s="77">
        <f>SUM('4.2'!F37)</f>
        <v>0</v>
      </c>
      <c r="F24" s="77">
        <f>SUM('4.2'!G37)</f>
        <v>0</v>
      </c>
      <c r="G24" s="77">
        <f>SUM('4.2'!H37)</f>
        <v>0</v>
      </c>
      <c r="H24" s="77">
        <f>SUM('4.2'!I37)</f>
        <v>0</v>
      </c>
      <c r="I24" s="77">
        <v>1537</v>
      </c>
      <c r="J24" s="77">
        <f>SUM('4.2'!K37)</f>
        <v>1</v>
      </c>
      <c r="K24" s="77">
        <f>SUM('4.2'!L37)</f>
        <v>0</v>
      </c>
      <c r="L24" s="77">
        <f>SUM('4.2'!M37)</f>
        <v>0</v>
      </c>
      <c r="M24" s="77">
        <v>1539</v>
      </c>
    </row>
    <row r="25" spans="1:13" x14ac:dyDescent="0.2">
      <c r="A25" s="11" t="s">
        <v>647</v>
      </c>
      <c r="B25" s="77">
        <f>SUM('4.2'!C37)</f>
        <v>454556</v>
      </c>
      <c r="C25" s="77">
        <f>SUM('4.2'!D37)</f>
        <v>443027</v>
      </c>
      <c r="D25" s="77">
        <f>SUM('4.2'!E37)</f>
        <v>8241</v>
      </c>
      <c r="E25" s="77">
        <f>SUM('4.2'!F37)</f>
        <v>0</v>
      </c>
      <c r="F25" s="77">
        <f>SUM('4.2'!G37)</f>
        <v>0</v>
      </c>
      <c r="G25" s="77">
        <f>SUM('4.2'!H37)</f>
        <v>0</v>
      </c>
      <c r="H25" s="77">
        <f>SUM('4.2'!I37)</f>
        <v>0</v>
      </c>
      <c r="I25" s="77">
        <f>SUM('4.2'!J37)</f>
        <v>1748</v>
      </c>
      <c r="J25" s="77">
        <f>SUM('4.2'!K37)</f>
        <v>1</v>
      </c>
      <c r="K25" s="77">
        <f>SUM('4.2'!L37)</f>
        <v>0</v>
      </c>
      <c r="L25" s="77">
        <f>SUM('4.2'!M37)</f>
        <v>0</v>
      </c>
      <c r="M25" s="77">
        <f>SUM('4.2'!N37)</f>
        <v>1539</v>
      </c>
    </row>
    <row r="26" spans="1:13" x14ac:dyDescent="0.2">
      <c r="A26" s="268" t="s">
        <v>282</v>
      </c>
      <c r="B26" s="109"/>
      <c r="C26" s="109"/>
      <c r="D26" s="126"/>
      <c r="E26" s="126"/>
      <c r="F26" s="109"/>
      <c r="G26" s="109"/>
      <c r="H26" s="109"/>
      <c r="I26" s="109"/>
      <c r="J26" s="109"/>
      <c r="K26" s="125"/>
      <c r="L26" s="125"/>
      <c r="M26" s="109"/>
    </row>
    <row r="27" spans="1:13" x14ac:dyDescent="0.2">
      <c r="A27" s="11" t="s">
        <v>27</v>
      </c>
      <c r="B27" s="77">
        <f>SUM(C27:M27)</f>
        <v>972271</v>
      </c>
      <c r="C27" s="77">
        <f>SUM('4.3'!D140)</f>
        <v>937695</v>
      </c>
      <c r="D27" s="77">
        <f>SUM('4.3'!E140)</f>
        <v>0</v>
      </c>
      <c r="E27" s="77">
        <f>SUM('4.3'!F140)</f>
        <v>0</v>
      </c>
      <c r="F27" s="77">
        <f>SUM('4.3'!G140)</f>
        <v>0</v>
      </c>
      <c r="G27" s="77">
        <f>SUM('4.3'!H140)</f>
        <v>0</v>
      </c>
      <c r="H27" s="77">
        <f>SUM('4.3'!I140)</f>
        <v>0</v>
      </c>
      <c r="I27" s="77">
        <f>SUM('4.3'!J140)</f>
        <v>4576</v>
      </c>
      <c r="J27" s="77">
        <f>SUM('4.3'!K140)</f>
        <v>0</v>
      </c>
      <c r="K27" s="77">
        <f>SUM('4.3'!L140)</f>
        <v>30000</v>
      </c>
      <c r="L27" s="77">
        <f>SUM('4.3'!M140)</f>
        <v>0</v>
      </c>
      <c r="M27" s="77">
        <f>SUM('4.3'!N140)</f>
        <v>0</v>
      </c>
    </row>
    <row r="28" spans="1:13" x14ac:dyDescent="0.2">
      <c r="A28" s="11" t="s">
        <v>579</v>
      </c>
      <c r="B28" s="77">
        <f>SUM('4.3'!C141)</f>
        <v>996154</v>
      </c>
      <c r="C28" s="77">
        <f>SUM('4.3'!D141)</f>
        <v>944312</v>
      </c>
      <c r="D28" s="77">
        <f>SUM('4.3'!E141)</f>
        <v>0</v>
      </c>
      <c r="E28" s="77">
        <f>SUM('4.3'!F141)</f>
        <v>0</v>
      </c>
      <c r="F28" s="77">
        <f>SUM('4.3'!G141)</f>
        <v>0</v>
      </c>
      <c r="G28" s="77">
        <f>SUM('4.3'!H141)</f>
        <v>0</v>
      </c>
      <c r="H28" s="77">
        <f>SUM('4.3'!I141)</f>
        <v>0</v>
      </c>
      <c r="I28" s="77">
        <f>SUM('4.3'!J141)</f>
        <v>7967</v>
      </c>
      <c r="J28" s="77">
        <f>SUM('4.3'!K141)</f>
        <v>0</v>
      </c>
      <c r="K28" s="77">
        <f>SUM('4.3'!L141)</f>
        <v>39949</v>
      </c>
      <c r="L28" s="77">
        <f>SUM('4.3'!M141)</f>
        <v>0</v>
      </c>
      <c r="M28" s="77">
        <f>SUM('4.3'!N141)</f>
        <v>3926</v>
      </c>
    </row>
    <row r="29" spans="1:13" x14ac:dyDescent="0.2">
      <c r="A29" s="11" t="s">
        <v>647</v>
      </c>
      <c r="B29" s="77">
        <f>SUM('4.3'!C143)</f>
        <v>966923</v>
      </c>
      <c r="C29" s="77">
        <f>SUM('4.3'!D143)</f>
        <v>894979</v>
      </c>
      <c r="D29" s="77">
        <f>SUM('4.3'!E143)</f>
        <v>2802</v>
      </c>
      <c r="E29" s="77">
        <f>SUM('4.3'!F143)</f>
        <v>0</v>
      </c>
      <c r="F29" s="77">
        <f>SUM('4.3'!G143)</f>
        <v>0</v>
      </c>
      <c r="G29" s="77">
        <f>SUM('4.3'!H143)</f>
        <v>0</v>
      </c>
      <c r="H29" s="77">
        <f>SUM('4.3'!I143)</f>
        <v>0</v>
      </c>
      <c r="I29" s="77">
        <f>SUM('4.3'!J143)</f>
        <v>25267</v>
      </c>
      <c r="J29" s="77">
        <f>SUM('4.3'!K143)</f>
        <v>0</v>
      </c>
      <c r="K29" s="77">
        <f>SUM('4.3'!L143)</f>
        <v>39949</v>
      </c>
      <c r="L29" s="77">
        <f>SUM('4.3'!M143)</f>
        <v>0</v>
      </c>
      <c r="M29" s="77">
        <f>SUM('4.3'!N143)</f>
        <v>3926</v>
      </c>
    </row>
    <row r="30" spans="1:13" s="147" customFormat="1" x14ac:dyDescent="0.2">
      <c r="A30" s="13" t="s">
        <v>391</v>
      </c>
      <c r="B30" s="109"/>
      <c r="C30" s="109"/>
      <c r="D30" s="109"/>
      <c r="E30" s="124"/>
      <c r="F30" s="109"/>
      <c r="G30" s="109"/>
      <c r="H30" s="109"/>
      <c r="I30" s="109"/>
      <c r="J30" s="109"/>
      <c r="K30" s="125"/>
      <c r="L30" s="125"/>
      <c r="M30" s="109"/>
    </row>
    <row r="31" spans="1:13" x14ac:dyDescent="0.2">
      <c r="A31" s="11" t="s">
        <v>27</v>
      </c>
      <c r="B31" s="77">
        <f>SUM(C31:M31)</f>
        <v>255580</v>
      </c>
      <c r="C31" s="77">
        <f>SUM('4.4'!D38)</f>
        <v>248971</v>
      </c>
      <c r="D31" s="77">
        <f>SUM('4.4'!E38)</f>
        <v>0</v>
      </c>
      <c r="E31" s="77">
        <f>SUM('4.4'!F38)</f>
        <v>0</v>
      </c>
      <c r="F31" s="77">
        <f>SUM('4.4'!G38)</f>
        <v>0</v>
      </c>
      <c r="G31" s="77">
        <f>SUM('4.4'!H38)</f>
        <v>0</v>
      </c>
      <c r="H31" s="77">
        <f>SUM('4.4'!I38)</f>
        <v>0</v>
      </c>
      <c r="I31" s="77">
        <f>SUM('4.4'!J38)</f>
        <v>6609</v>
      </c>
      <c r="J31" s="77">
        <f>SUM('4.4'!K38)</f>
        <v>0</v>
      </c>
      <c r="K31" s="77">
        <f>SUM('4.4'!L38)</f>
        <v>0</v>
      </c>
      <c r="L31" s="77">
        <f>SUM('4.4'!M38)</f>
        <v>0</v>
      </c>
      <c r="M31" s="77">
        <f>SUM('4.4'!N38)</f>
        <v>0</v>
      </c>
    </row>
    <row r="32" spans="1:13" x14ac:dyDescent="0.2">
      <c r="A32" s="11" t="s">
        <v>579</v>
      </c>
      <c r="B32" s="77">
        <f>SUM('4.4'!C39)</f>
        <v>263093</v>
      </c>
      <c r="C32" s="77">
        <f>SUM('4.4'!D39)</f>
        <v>250971</v>
      </c>
      <c r="D32" s="77">
        <f>SUM('4.4'!E39)</f>
        <v>0</v>
      </c>
      <c r="E32" s="77">
        <f>SUM('4.4'!F39)</f>
        <v>0</v>
      </c>
      <c r="F32" s="77">
        <f>SUM('4.4'!G39)</f>
        <v>0</v>
      </c>
      <c r="G32" s="77">
        <f>SUM('4.4'!H39)</f>
        <v>0</v>
      </c>
      <c r="H32" s="77">
        <f>SUM('4.4'!I39)</f>
        <v>0</v>
      </c>
      <c r="I32" s="77">
        <f>SUM('4.4'!J39)</f>
        <v>10988</v>
      </c>
      <c r="J32" s="77">
        <f>SUM('4.4'!K39)</f>
        <v>0</v>
      </c>
      <c r="K32" s="77">
        <f>SUM('4.4'!L39)</f>
        <v>0</v>
      </c>
      <c r="L32" s="77">
        <f>SUM('4.4'!M39)</f>
        <v>0</v>
      </c>
      <c r="M32" s="77">
        <f>SUM('4.4'!N39)</f>
        <v>1134</v>
      </c>
    </row>
    <row r="33" spans="1:22" x14ac:dyDescent="0.2">
      <c r="A33" s="11" t="s">
        <v>647</v>
      </c>
      <c r="B33" s="77">
        <f>SUM('4.4'!C41)</f>
        <v>283302</v>
      </c>
      <c r="C33" s="77">
        <f>SUM('4.4'!D41)</f>
        <v>267291</v>
      </c>
      <c r="D33" s="77">
        <f>SUM('4.4'!E41)</f>
        <v>0</v>
      </c>
      <c r="E33" s="77">
        <f>SUM('4.4'!F41)</f>
        <v>0</v>
      </c>
      <c r="F33" s="77">
        <f>SUM('4.4'!G41)</f>
        <v>0</v>
      </c>
      <c r="G33" s="77">
        <f>SUM('4.4'!H41)</f>
        <v>0</v>
      </c>
      <c r="H33" s="77">
        <f>SUM('4.4'!I41)</f>
        <v>0</v>
      </c>
      <c r="I33" s="77">
        <f>SUM('4.4'!J41)</f>
        <v>14527</v>
      </c>
      <c r="J33" s="77">
        <f>SUM('4.4'!K41)</f>
        <v>0</v>
      </c>
      <c r="K33" s="77">
        <f>SUM('4.4'!L41)</f>
        <v>350</v>
      </c>
      <c r="L33" s="77">
        <f>SUM('4.4'!M41)</f>
        <v>0</v>
      </c>
      <c r="M33" s="77">
        <f>SUM('4.4'!N41)</f>
        <v>1134</v>
      </c>
    </row>
    <row r="34" spans="1:22" x14ac:dyDescent="0.2">
      <c r="A34" s="268" t="s">
        <v>392</v>
      </c>
      <c r="B34" s="109"/>
      <c r="C34" s="109"/>
      <c r="D34" s="109"/>
      <c r="E34" s="124"/>
      <c r="F34" s="109"/>
      <c r="G34" s="109"/>
      <c r="H34" s="109"/>
      <c r="I34" s="109"/>
      <c r="J34" s="109"/>
      <c r="K34" s="125"/>
      <c r="L34" s="125"/>
      <c r="M34" s="109"/>
    </row>
    <row r="35" spans="1:22" x14ac:dyDescent="0.2">
      <c r="A35" s="11" t="s">
        <v>27</v>
      </c>
      <c r="B35" s="77">
        <f>SUM(C35:M35)</f>
        <v>548522</v>
      </c>
      <c r="C35" s="77">
        <v>403472</v>
      </c>
      <c r="D35" s="77">
        <v>10000</v>
      </c>
      <c r="E35" s="77"/>
      <c r="F35" s="77"/>
      <c r="G35" s="77"/>
      <c r="H35" s="77"/>
      <c r="I35" s="77">
        <v>135050</v>
      </c>
      <c r="J35" s="77"/>
      <c r="K35" s="77"/>
      <c r="L35" s="77"/>
      <c r="M35" s="77">
        <v>0</v>
      </c>
    </row>
    <row r="36" spans="1:22" x14ac:dyDescent="0.2">
      <c r="A36" s="11" t="s">
        <v>579</v>
      </c>
      <c r="B36" s="77">
        <f>SUM('4,5'!C35)</f>
        <v>560834</v>
      </c>
      <c r="C36" s="77">
        <f>SUM('4,5'!D35)</f>
        <v>403472</v>
      </c>
      <c r="D36" s="77">
        <f>SUM('4,5'!E35)</f>
        <v>10000</v>
      </c>
      <c r="E36" s="77">
        <f>SUM('4,5'!F35)</f>
        <v>0</v>
      </c>
      <c r="F36" s="77">
        <f>SUM('4,5'!G35)</f>
        <v>0</v>
      </c>
      <c r="G36" s="77">
        <f>SUM('4,5'!H35)</f>
        <v>0</v>
      </c>
      <c r="H36" s="77">
        <f>SUM('4,5'!I35)</f>
        <v>0</v>
      </c>
      <c r="I36" s="77">
        <f>SUM('4,5'!J35)</f>
        <v>138395</v>
      </c>
      <c r="J36" s="77">
        <f>SUM('4,5'!K35)</f>
        <v>0</v>
      </c>
      <c r="K36" s="77">
        <f>SUM('4,5'!L35)</f>
        <v>0</v>
      </c>
      <c r="L36" s="77">
        <f>SUM('4,5'!M35)</f>
        <v>0</v>
      </c>
      <c r="M36" s="77">
        <f>SUM('4,5'!N35)</f>
        <v>8967</v>
      </c>
      <c r="V36" s="444"/>
    </row>
    <row r="37" spans="1:22" x14ac:dyDescent="0.2">
      <c r="A37" s="11" t="s">
        <v>647</v>
      </c>
      <c r="B37" s="77">
        <f>SUM('4,5'!C37)</f>
        <v>564634</v>
      </c>
      <c r="C37" s="77">
        <f>SUM('4,5'!D37)</f>
        <v>405972</v>
      </c>
      <c r="D37" s="77">
        <f>SUM('4,5'!E37)</f>
        <v>10000</v>
      </c>
      <c r="E37" s="77">
        <f>SUM('4,5'!F37)</f>
        <v>0</v>
      </c>
      <c r="F37" s="77">
        <f>SUM('4,5'!G37)</f>
        <v>0</v>
      </c>
      <c r="G37" s="77">
        <f>SUM('4,5'!H37)</f>
        <v>0</v>
      </c>
      <c r="H37" s="77">
        <f>SUM('4,5'!I37)</f>
        <v>0</v>
      </c>
      <c r="I37" s="77">
        <f>SUM('4,5'!J37)</f>
        <v>139695</v>
      </c>
      <c r="J37" s="77">
        <f>SUM('4,5'!K37)</f>
        <v>0</v>
      </c>
      <c r="K37" s="77">
        <f>SUM('4,5'!L37)</f>
        <v>0</v>
      </c>
      <c r="L37" s="77">
        <f>SUM('4,5'!M37)</f>
        <v>0</v>
      </c>
      <c r="M37" s="77">
        <f>SUM('4,5'!N37)</f>
        <v>8967</v>
      </c>
    </row>
    <row r="38" spans="1:22" x14ac:dyDescent="0.2">
      <c r="A38" s="268" t="s">
        <v>393</v>
      </c>
      <c r="B38" s="109"/>
      <c r="C38" s="109"/>
      <c r="D38" s="109"/>
      <c r="E38" s="124"/>
      <c r="F38" s="109"/>
      <c r="G38" s="109"/>
      <c r="H38" s="126"/>
      <c r="I38" s="109"/>
      <c r="J38" s="109"/>
      <c r="K38" s="125"/>
      <c r="L38" s="125"/>
      <c r="M38" s="109"/>
    </row>
    <row r="39" spans="1:22" x14ac:dyDescent="0.2">
      <c r="A39" s="5" t="s">
        <v>27</v>
      </c>
      <c r="B39" s="77">
        <f>SUM(C39:M39)</f>
        <v>197959</v>
      </c>
      <c r="C39" s="96">
        <v>145179</v>
      </c>
      <c r="D39" s="77"/>
      <c r="E39" s="77"/>
      <c r="F39" s="96"/>
      <c r="G39" s="77"/>
      <c r="H39" s="77"/>
      <c r="I39" s="96">
        <v>43180</v>
      </c>
      <c r="J39" s="77"/>
      <c r="K39" s="77">
        <v>5600</v>
      </c>
      <c r="L39" s="96">
        <v>4000</v>
      </c>
      <c r="M39" s="110">
        <v>0</v>
      </c>
    </row>
    <row r="40" spans="1:22" x14ac:dyDescent="0.2">
      <c r="A40" s="11" t="s">
        <v>579</v>
      </c>
      <c r="B40" s="77">
        <f>SUM('4,6'!C47)</f>
        <v>206307</v>
      </c>
      <c r="C40" s="77">
        <f>SUM('4,6'!D47)</f>
        <v>145179</v>
      </c>
      <c r="D40" s="77">
        <f>SUM('4,6'!E47)</f>
        <v>0</v>
      </c>
      <c r="E40" s="77">
        <f>SUM('4,6'!F47)</f>
        <v>0</v>
      </c>
      <c r="F40" s="77">
        <f>SUM('4,6'!G47)</f>
        <v>0</v>
      </c>
      <c r="G40" s="77">
        <f>SUM('4,6'!H47)</f>
        <v>0</v>
      </c>
      <c r="H40" s="77">
        <f>SUM('4,6'!I47)</f>
        <v>0</v>
      </c>
      <c r="I40" s="77">
        <f>SUM('4,6'!J47)</f>
        <v>46322</v>
      </c>
      <c r="J40" s="77">
        <f>SUM('4,6'!K47)</f>
        <v>0</v>
      </c>
      <c r="K40" s="77">
        <f>SUM('4,6'!L47)</f>
        <v>9600</v>
      </c>
      <c r="L40" s="77">
        <f>SUM('4,6'!M47)</f>
        <v>0</v>
      </c>
      <c r="M40" s="77">
        <f>SUM('4,6'!N47)</f>
        <v>5206</v>
      </c>
    </row>
    <row r="41" spans="1:22" x14ac:dyDescent="0.2">
      <c r="A41" s="11" t="s">
        <v>647</v>
      </c>
      <c r="B41" s="77">
        <f>SUM('4,6'!C49)</f>
        <v>244919</v>
      </c>
      <c r="C41" s="77">
        <f>SUM('4,6'!D49)</f>
        <v>183029</v>
      </c>
      <c r="D41" s="77">
        <f>SUM('4,6'!E49)</f>
        <v>0</v>
      </c>
      <c r="E41" s="77">
        <f>SUM('4,6'!F49)</f>
        <v>0</v>
      </c>
      <c r="F41" s="77">
        <f>SUM('4,6'!G49)</f>
        <v>0</v>
      </c>
      <c r="G41" s="77">
        <f>SUM('4,6'!H49)</f>
        <v>0</v>
      </c>
      <c r="H41" s="77">
        <f>SUM('4,6'!I49)</f>
        <v>0</v>
      </c>
      <c r="I41" s="77">
        <f>SUM('4,6'!J49)</f>
        <v>47084</v>
      </c>
      <c r="J41" s="77">
        <f>SUM('4,6'!K49)</f>
        <v>0</v>
      </c>
      <c r="K41" s="77">
        <f>SUM('4,6'!L49)</f>
        <v>9600</v>
      </c>
      <c r="L41" s="77">
        <f>SUM('4,6'!M49)</f>
        <v>0</v>
      </c>
      <c r="M41" s="77">
        <f>SUM('4,6'!N49)</f>
        <v>5206</v>
      </c>
    </row>
    <row r="42" spans="1:22" x14ac:dyDescent="0.2">
      <c r="A42" s="268" t="s">
        <v>394</v>
      </c>
      <c r="B42" s="95"/>
      <c r="C42" s="95"/>
      <c r="D42" s="95"/>
      <c r="E42" s="95"/>
      <c r="F42" s="95"/>
      <c r="G42" s="95"/>
      <c r="H42" s="99"/>
      <c r="I42" s="95"/>
      <c r="J42" s="99"/>
      <c r="K42" s="95"/>
      <c r="L42" s="95"/>
      <c r="M42" s="95"/>
    </row>
    <row r="43" spans="1:22" x14ac:dyDescent="0.2">
      <c r="A43" s="11" t="s">
        <v>27</v>
      </c>
      <c r="B43" s="77">
        <f>SUM(C43:M43)</f>
        <v>246912</v>
      </c>
      <c r="C43" s="77">
        <v>245578</v>
      </c>
      <c r="D43" s="77"/>
      <c r="E43" s="77"/>
      <c r="F43" s="77"/>
      <c r="G43" s="77"/>
      <c r="H43" s="77"/>
      <c r="I43" s="77">
        <v>1334</v>
      </c>
      <c r="J43" s="77"/>
      <c r="K43" s="77"/>
      <c r="L43" s="77"/>
      <c r="M43" s="77">
        <v>0</v>
      </c>
      <c r="N43" s="5" t="s">
        <v>371</v>
      </c>
    </row>
    <row r="44" spans="1:22" x14ac:dyDescent="0.2">
      <c r="A44" s="11" t="s">
        <v>579</v>
      </c>
      <c r="B44" s="77">
        <f>SUM(C44:M44)</f>
        <v>249916</v>
      </c>
      <c r="C44" s="77">
        <v>245578</v>
      </c>
      <c r="D44" s="110"/>
      <c r="E44" s="110"/>
      <c r="F44" s="110"/>
      <c r="G44" s="110"/>
      <c r="H44" s="110"/>
      <c r="I44" s="110">
        <v>3455</v>
      </c>
      <c r="J44" s="77"/>
      <c r="K44" s="96"/>
      <c r="L44" s="110"/>
      <c r="M44" s="110">
        <v>883</v>
      </c>
      <c r="N44" s="5"/>
    </row>
    <row r="45" spans="1:22" x14ac:dyDescent="0.2">
      <c r="A45" s="11" t="s">
        <v>647</v>
      </c>
      <c r="B45" s="77">
        <f>SUM(C45:M45)</f>
        <v>252330</v>
      </c>
      <c r="C45" s="207">
        <v>245578</v>
      </c>
      <c r="D45" s="77"/>
      <c r="E45" s="94"/>
      <c r="F45" s="94"/>
      <c r="G45" s="94"/>
      <c r="H45" s="94"/>
      <c r="I45" s="94">
        <v>5455</v>
      </c>
      <c r="J45" s="94"/>
      <c r="K45" s="100"/>
      <c r="L45" s="100">
        <v>414</v>
      </c>
      <c r="M45" s="94">
        <v>883</v>
      </c>
      <c r="N45" s="5"/>
    </row>
    <row r="46" spans="1:22" x14ac:dyDescent="0.2">
      <c r="A46" s="268" t="s">
        <v>395</v>
      </c>
      <c r="B46" s="109"/>
      <c r="C46" s="109"/>
      <c r="D46" s="109"/>
      <c r="E46" s="104"/>
      <c r="F46" s="104"/>
      <c r="G46" s="104"/>
      <c r="H46" s="104"/>
      <c r="I46" s="104"/>
      <c r="J46" s="104"/>
      <c r="K46" s="106"/>
      <c r="L46" s="106"/>
      <c r="M46" s="104"/>
    </row>
    <row r="47" spans="1:22" s="148" customFormat="1" x14ac:dyDescent="0.2">
      <c r="A47" s="11" t="s">
        <v>30</v>
      </c>
      <c r="B47" s="77">
        <f>SUM(C47:M47)</f>
        <v>228960</v>
      </c>
      <c r="C47" s="77">
        <v>223415</v>
      </c>
      <c r="D47" s="77"/>
      <c r="E47" s="77"/>
      <c r="F47" s="77"/>
      <c r="G47" s="77"/>
      <c r="H47" s="77"/>
      <c r="I47" s="77">
        <v>5545</v>
      </c>
      <c r="J47" s="77"/>
      <c r="K47" s="77"/>
      <c r="L47" s="77"/>
      <c r="M47" s="77">
        <v>0</v>
      </c>
    </row>
    <row r="48" spans="1:22" s="148" customFormat="1" x14ac:dyDescent="0.2">
      <c r="A48" s="11" t="s">
        <v>579</v>
      </c>
      <c r="B48" s="77">
        <f>SUM(C48:M48)</f>
        <v>230216</v>
      </c>
      <c r="C48" s="77">
        <v>223415</v>
      </c>
      <c r="D48" s="92"/>
      <c r="E48" s="92"/>
      <c r="F48" s="77"/>
      <c r="G48" s="77"/>
      <c r="H48" s="77"/>
      <c r="I48" s="77">
        <v>5665</v>
      </c>
      <c r="J48" s="77"/>
      <c r="K48" s="110"/>
      <c r="L48" s="110"/>
      <c r="M48" s="77">
        <v>1136</v>
      </c>
    </row>
    <row r="49" spans="1:14" s="148" customFormat="1" x14ac:dyDescent="0.2">
      <c r="A49" s="11" t="s">
        <v>647</v>
      </c>
      <c r="B49" s="77">
        <f>SUM(C49:M49)</f>
        <v>231216</v>
      </c>
      <c r="C49" s="77">
        <v>224415</v>
      </c>
      <c r="D49" s="92"/>
      <c r="E49" s="92"/>
      <c r="F49" s="77"/>
      <c r="G49" s="77"/>
      <c r="H49" s="77"/>
      <c r="I49" s="77">
        <v>5665</v>
      </c>
      <c r="J49" s="77"/>
      <c r="K49" s="110"/>
      <c r="L49" s="110"/>
      <c r="M49" s="77">
        <v>1136</v>
      </c>
    </row>
    <row r="50" spans="1:14" x14ac:dyDescent="0.2">
      <c r="A50" s="268" t="s">
        <v>396</v>
      </c>
      <c r="B50" s="104"/>
      <c r="C50" s="109"/>
      <c r="D50" s="126"/>
      <c r="E50" s="126"/>
      <c r="F50" s="109"/>
      <c r="G50" s="109"/>
      <c r="H50" s="109"/>
      <c r="I50" s="109"/>
      <c r="J50" s="109"/>
      <c r="K50" s="125"/>
      <c r="L50" s="125"/>
      <c r="M50" s="109"/>
    </row>
    <row r="51" spans="1:14" x14ac:dyDescent="0.2">
      <c r="A51" s="11" t="s">
        <v>27</v>
      </c>
      <c r="B51" s="77">
        <f>SUM(C51:M51)</f>
        <v>117740</v>
      </c>
      <c r="C51" s="77">
        <v>116596</v>
      </c>
      <c r="D51" s="77"/>
      <c r="E51" s="77"/>
      <c r="F51" s="77"/>
      <c r="G51" s="77"/>
      <c r="H51" s="77"/>
      <c r="I51" s="77">
        <v>1144</v>
      </c>
      <c r="J51" s="77"/>
      <c r="K51" s="77"/>
      <c r="L51" s="77"/>
      <c r="M51" s="77">
        <v>0</v>
      </c>
      <c r="N51" t="s">
        <v>371</v>
      </c>
    </row>
    <row r="52" spans="1:14" x14ac:dyDescent="0.2">
      <c r="A52" s="11" t="s">
        <v>579</v>
      </c>
      <c r="B52" s="77">
        <f>SUM(C52:M52)</f>
        <v>122229</v>
      </c>
      <c r="C52" s="77">
        <v>119082</v>
      </c>
      <c r="D52" s="92"/>
      <c r="E52" s="92"/>
      <c r="F52" s="77"/>
      <c r="G52" s="77"/>
      <c r="H52" s="77"/>
      <c r="I52" s="77">
        <v>2147</v>
      </c>
      <c r="J52" s="77"/>
      <c r="K52" s="110"/>
      <c r="L52" s="110"/>
      <c r="M52" s="77">
        <v>1000</v>
      </c>
    </row>
    <row r="53" spans="1:14" x14ac:dyDescent="0.2">
      <c r="A53" s="11" t="s">
        <v>647</v>
      </c>
      <c r="B53" s="77">
        <f>SUM(C53:M53)</f>
        <v>125229</v>
      </c>
      <c r="C53" s="77">
        <v>120582</v>
      </c>
      <c r="D53" s="92"/>
      <c r="E53" s="92"/>
      <c r="F53" s="77"/>
      <c r="G53" s="77"/>
      <c r="H53" s="77"/>
      <c r="I53" s="77">
        <v>3647</v>
      </c>
      <c r="J53" s="77"/>
      <c r="K53" s="110"/>
      <c r="L53" s="110"/>
      <c r="M53" s="77">
        <v>1000</v>
      </c>
    </row>
    <row r="54" spans="1:14" x14ac:dyDescent="0.2">
      <c r="A54" s="268" t="s">
        <v>397</v>
      </c>
      <c r="B54" s="109"/>
      <c r="C54" s="109"/>
      <c r="D54" s="126"/>
      <c r="E54" s="126"/>
      <c r="F54" s="109"/>
      <c r="G54" s="109"/>
      <c r="H54" s="109"/>
      <c r="I54" s="109"/>
      <c r="J54" s="109"/>
      <c r="K54" s="125"/>
      <c r="L54" s="125"/>
      <c r="M54" s="109"/>
    </row>
    <row r="55" spans="1:14" x14ac:dyDescent="0.2">
      <c r="A55" s="11" t="s">
        <v>27</v>
      </c>
      <c r="B55" s="77">
        <f>SUM(C55:M55)</f>
        <v>136331</v>
      </c>
      <c r="C55" s="77">
        <v>127397</v>
      </c>
      <c r="D55" s="77"/>
      <c r="E55" s="77"/>
      <c r="F55" s="77"/>
      <c r="G55" s="77"/>
      <c r="H55" s="77"/>
      <c r="I55" s="77">
        <v>8934</v>
      </c>
      <c r="J55" s="77"/>
      <c r="K55" s="77">
        <v>0</v>
      </c>
      <c r="L55" s="77"/>
      <c r="M55" s="77">
        <v>0</v>
      </c>
      <c r="N55" t="s">
        <v>371</v>
      </c>
    </row>
    <row r="56" spans="1:14" x14ac:dyDescent="0.2">
      <c r="A56" s="11" t="s">
        <v>579</v>
      </c>
      <c r="B56" s="77">
        <f>SUM(C56:M56)</f>
        <v>138202</v>
      </c>
      <c r="C56" s="77">
        <v>127397</v>
      </c>
      <c r="D56" s="92"/>
      <c r="E56" s="92"/>
      <c r="F56" s="77"/>
      <c r="G56" s="77"/>
      <c r="H56" s="77"/>
      <c r="I56" s="77">
        <v>9911</v>
      </c>
      <c r="J56" s="77"/>
      <c r="K56" s="110"/>
      <c r="L56" s="110"/>
      <c r="M56" s="77">
        <v>894</v>
      </c>
    </row>
    <row r="57" spans="1:14" x14ac:dyDescent="0.2">
      <c r="A57" s="11" t="s">
        <v>647</v>
      </c>
      <c r="B57" s="77">
        <f>SUM(C57:M57)</f>
        <v>141734</v>
      </c>
      <c r="C57" s="77">
        <v>128397</v>
      </c>
      <c r="D57" s="92"/>
      <c r="E57" s="92"/>
      <c r="F57" s="77"/>
      <c r="G57" s="77"/>
      <c r="H57" s="77"/>
      <c r="I57" s="77">
        <v>12443</v>
      </c>
      <c r="J57" s="77"/>
      <c r="K57" s="110"/>
      <c r="L57" s="110"/>
      <c r="M57" s="77">
        <v>894</v>
      </c>
    </row>
    <row r="58" spans="1:14" x14ac:dyDescent="0.2">
      <c r="A58" s="13" t="s">
        <v>91</v>
      </c>
      <c r="B58" s="109"/>
      <c r="C58" s="109"/>
      <c r="D58" s="126"/>
      <c r="E58" s="126"/>
      <c r="F58" s="109"/>
      <c r="G58" s="109"/>
      <c r="H58" s="109"/>
      <c r="I58" s="109"/>
      <c r="J58" s="109"/>
      <c r="K58" s="125"/>
      <c r="L58" s="125"/>
      <c r="M58" s="109"/>
    </row>
    <row r="59" spans="1:14" x14ac:dyDescent="0.2">
      <c r="A59" s="11" t="s">
        <v>27</v>
      </c>
      <c r="B59" s="77">
        <f>SUM(C59:M59)</f>
        <v>6556482</v>
      </c>
      <c r="C59" s="77">
        <f>SUM(C15,C19,C23,C27,C31,C35,C39,C43,C47,C51,C55)</f>
        <v>2871280</v>
      </c>
      <c r="D59" s="77">
        <f t="shared" ref="D59:M59" si="0">SUM(D15,D19,D23,D27,D31,D35,D39,D43,D47,D51,D55)</f>
        <v>403812</v>
      </c>
      <c r="E59" s="77">
        <f t="shared" si="0"/>
        <v>0</v>
      </c>
      <c r="F59" s="77">
        <f t="shared" si="0"/>
        <v>0</v>
      </c>
      <c r="G59" s="77">
        <f t="shared" si="0"/>
        <v>0</v>
      </c>
      <c r="H59" s="77">
        <f t="shared" si="0"/>
        <v>1230648</v>
      </c>
      <c r="I59" s="77">
        <f t="shared" si="0"/>
        <v>493868</v>
      </c>
      <c r="J59" s="77">
        <f t="shared" si="0"/>
        <v>139801</v>
      </c>
      <c r="K59" s="77">
        <f t="shared" si="0"/>
        <v>123949</v>
      </c>
      <c r="L59" s="77">
        <f t="shared" si="0"/>
        <v>4000</v>
      </c>
      <c r="M59" s="77">
        <f t="shared" si="0"/>
        <v>1289124</v>
      </c>
    </row>
    <row r="60" spans="1:14" x14ac:dyDescent="0.2">
      <c r="A60" s="11" t="s">
        <v>579</v>
      </c>
      <c r="B60" s="303">
        <f>SUM(B16+B20+B24+B28+B32+B36+B40+B44+B48+B52+B56)</f>
        <v>7539663</v>
      </c>
      <c r="C60" s="303">
        <f t="shared" ref="C60:M60" si="1">SUM(C16+C20+C24+C28+C32+C36+C40+C44+C48+C52+C56)</f>
        <v>2882383</v>
      </c>
      <c r="D60" s="303">
        <f t="shared" si="1"/>
        <v>451207</v>
      </c>
      <c r="E60" s="303">
        <f t="shared" si="1"/>
        <v>0</v>
      </c>
      <c r="F60" s="303">
        <f t="shared" si="1"/>
        <v>0</v>
      </c>
      <c r="G60" s="303">
        <f t="shared" si="1"/>
        <v>0</v>
      </c>
      <c r="H60" s="303">
        <f t="shared" si="1"/>
        <v>1219545</v>
      </c>
      <c r="I60" s="303">
        <f t="shared" si="1"/>
        <v>513867</v>
      </c>
      <c r="J60" s="303">
        <f t="shared" si="1"/>
        <v>139801</v>
      </c>
      <c r="K60" s="303">
        <f t="shared" si="1"/>
        <v>108665</v>
      </c>
      <c r="L60" s="303">
        <f t="shared" si="1"/>
        <v>10</v>
      </c>
      <c r="M60" s="303">
        <f t="shared" si="1"/>
        <v>2224185</v>
      </c>
      <c r="N60" s="140">
        <f>SUM(C60:M60)</f>
        <v>7539663</v>
      </c>
    </row>
    <row r="61" spans="1:14" x14ac:dyDescent="0.2">
      <c r="A61" s="15" t="s">
        <v>647</v>
      </c>
      <c r="B61" s="478">
        <f>SUM(B17+B21+B25+B29+B33+B37+B41+B45+B49+B53+B57)</f>
        <v>8906359</v>
      </c>
      <c r="C61" s="478">
        <f t="shared" ref="C61:M61" si="2">SUM(C17+C21+C25+C29+C33+C37+C41+C45+C49+C53+C57)</f>
        <v>2913270</v>
      </c>
      <c r="D61" s="478">
        <f t="shared" si="2"/>
        <v>429268</v>
      </c>
      <c r="E61" s="478">
        <f t="shared" si="2"/>
        <v>0</v>
      </c>
      <c r="F61" s="478">
        <f t="shared" si="2"/>
        <v>14965</v>
      </c>
      <c r="G61" s="478">
        <f t="shared" si="2"/>
        <v>46235</v>
      </c>
      <c r="H61" s="478">
        <f t="shared" si="2"/>
        <v>1293726</v>
      </c>
      <c r="I61" s="478">
        <f t="shared" si="2"/>
        <v>565413</v>
      </c>
      <c r="J61" s="478">
        <f t="shared" si="2"/>
        <v>140901</v>
      </c>
      <c r="K61" s="478">
        <f t="shared" si="2"/>
        <v>77972</v>
      </c>
      <c r="L61" s="478">
        <f t="shared" si="2"/>
        <v>424</v>
      </c>
      <c r="M61" s="478">
        <f t="shared" si="2"/>
        <v>3424185</v>
      </c>
      <c r="N61" s="617">
        <f>SUM(C61:M61)</f>
        <v>8906359</v>
      </c>
    </row>
    <row r="62" spans="1:14" x14ac:dyDescent="0.2">
      <c r="C62" s="140"/>
    </row>
    <row r="64" spans="1:14" x14ac:dyDescent="0.2">
      <c r="C64" s="140"/>
    </row>
  </sheetData>
  <mergeCells count="13">
    <mergeCell ref="A10:A12"/>
    <mergeCell ref="B10:B12"/>
    <mergeCell ref="M10:M12"/>
    <mergeCell ref="C10:C12"/>
    <mergeCell ref="H10:H12"/>
    <mergeCell ref="I10:I12"/>
    <mergeCell ref="J10:J12"/>
    <mergeCell ref="D10:E11"/>
    <mergeCell ref="D13:E13"/>
    <mergeCell ref="F10:G11"/>
    <mergeCell ref="F13:G13"/>
    <mergeCell ref="L10:L12"/>
    <mergeCell ref="K10:K12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4" firstPageNumber="3" orientation="landscape" r:id="rId1"/>
  <headerFooter alignWithMargins="0">
    <oddFooter>&amp;C&amp;P. oldal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view="pageBreakPreview" zoomScaleNormal="100" zoomScaleSheetLayoutView="100" workbookViewId="0">
      <selection activeCell="A4" sqref="A4:D4"/>
    </sheetView>
  </sheetViews>
  <sheetFormatPr defaultRowHeight="12.75" x14ac:dyDescent="0.2"/>
  <cols>
    <col min="1" max="1" width="18.28515625" customWidth="1"/>
    <col min="2" max="2" width="40.85546875" customWidth="1"/>
    <col min="3" max="3" width="13.85546875" customWidth="1"/>
    <col min="4" max="4" width="12.140625" customWidth="1"/>
    <col min="5" max="5" width="11.28515625" customWidth="1"/>
  </cols>
  <sheetData>
    <row r="1" spans="1:5" ht="15.75" x14ac:dyDescent="0.25">
      <c r="A1" s="4" t="s">
        <v>868</v>
      </c>
      <c r="B1" s="4"/>
      <c r="C1" s="4"/>
    </row>
    <row r="2" spans="1:5" ht="15.75" x14ac:dyDescent="0.25">
      <c r="A2" s="4"/>
      <c r="B2" s="4"/>
      <c r="C2" s="4"/>
    </row>
    <row r="3" spans="1:5" ht="15.75" x14ac:dyDescent="0.25">
      <c r="A3" s="6"/>
      <c r="B3" s="6" t="s">
        <v>178</v>
      </c>
      <c r="C3" s="6"/>
      <c r="D3" s="536"/>
    </row>
    <row r="4" spans="1:5" s="536" customFormat="1" ht="15.75" x14ac:dyDescent="0.25">
      <c r="A4" s="644" t="s">
        <v>708</v>
      </c>
      <c r="B4" s="645"/>
      <c r="C4" s="645"/>
      <c r="D4" s="645"/>
    </row>
    <row r="5" spans="1:5" ht="15.75" x14ac:dyDescent="0.25">
      <c r="A5" s="4"/>
      <c r="B5" s="214" t="s">
        <v>179</v>
      </c>
      <c r="C5" s="4"/>
    </row>
    <row r="6" spans="1:5" x14ac:dyDescent="0.2">
      <c r="A6" s="5"/>
      <c r="B6" s="5"/>
      <c r="C6" s="5"/>
    </row>
    <row r="7" spans="1:5" x14ac:dyDescent="0.2">
      <c r="A7" s="5"/>
      <c r="B7" s="5" t="s">
        <v>180</v>
      </c>
      <c r="C7" s="5"/>
    </row>
    <row r="8" spans="1:5" ht="16.5" customHeight="1" x14ac:dyDescent="0.2">
      <c r="A8" s="40" t="s">
        <v>2</v>
      </c>
      <c r="B8" s="703" t="s">
        <v>3</v>
      </c>
      <c r="C8" s="703" t="s">
        <v>468</v>
      </c>
      <c r="D8" s="703" t="s">
        <v>619</v>
      </c>
      <c r="E8" s="703" t="s">
        <v>711</v>
      </c>
    </row>
    <row r="9" spans="1:5" ht="21" customHeight="1" x14ac:dyDescent="0.2">
      <c r="A9" s="42" t="s">
        <v>5</v>
      </c>
      <c r="B9" s="647"/>
      <c r="C9" s="647"/>
      <c r="D9" s="647"/>
      <c r="E9" s="647"/>
    </row>
    <row r="10" spans="1:5" x14ac:dyDescent="0.2">
      <c r="A10" s="317" t="s">
        <v>386</v>
      </c>
      <c r="B10" s="316" t="s">
        <v>278</v>
      </c>
      <c r="C10" s="314"/>
      <c r="D10" s="314"/>
      <c r="E10" s="314"/>
    </row>
    <row r="11" spans="1:5" x14ac:dyDescent="0.2">
      <c r="A11" s="75"/>
      <c r="B11" s="291" t="s">
        <v>181</v>
      </c>
      <c r="C11" s="315">
        <v>5000</v>
      </c>
      <c r="D11" s="315">
        <v>739326</v>
      </c>
      <c r="E11" s="315">
        <v>658918</v>
      </c>
    </row>
    <row r="12" spans="1:5" x14ac:dyDescent="0.2">
      <c r="A12" s="75"/>
      <c r="B12" s="291" t="s">
        <v>279</v>
      </c>
      <c r="C12" s="315">
        <f>SUM(C13:C13)</f>
        <v>194984</v>
      </c>
      <c r="D12" s="315">
        <f>SUM(D13:D13)</f>
        <v>194984</v>
      </c>
      <c r="E12" s="315">
        <f>SUM(E13:E13)</f>
        <v>0</v>
      </c>
    </row>
    <row r="13" spans="1:5" ht="17.25" customHeight="1" x14ac:dyDescent="0.2">
      <c r="A13" s="75"/>
      <c r="B13" s="290" t="s">
        <v>373</v>
      </c>
      <c r="C13" s="289">
        <v>194984</v>
      </c>
      <c r="D13" s="289">
        <v>194984</v>
      </c>
      <c r="E13" s="289">
        <v>0</v>
      </c>
    </row>
    <row r="14" spans="1:5" ht="19.5" customHeight="1" x14ac:dyDescent="0.2">
      <c r="A14" s="217"/>
      <c r="B14" s="216" t="s">
        <v>182</v>
      </c>
      <c r="C14" s="215">
        <f>SUM(C11:C12)</f>
        <v>199984</v>
      </c>
      <c r="D14" s="215">
        <f>SUM(D11:D12)</f>
        <v>934310</v>
      </c>
      <c r="E14" s="215">
        <f>SUM(E11:E12)</f>
        <v>658918</v>
      </c>
    </row>
  </sheetData>
  <mergeCells count="5">
    <mergeCell ref="C8:C9"/>
    <mergeCell ref="B8:B9"/>
    <mergeCell ref="D8:D9"/>
    <mergeCell ref="A4:D4"/>
    <mergeCell ref="E8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&amp;P. oldal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92"/>
  <sheetViews>
    <sheetView view="pageBreakPreview" topLeftCell="A64" zoomScaleNormal="100" zoomScaleSheetLayoutView="100" workbookViewId="0">
      <selection activeCell="E44" sqref="E44"/>
    </sheetView>
  </sheetViews>
  <sheetFormatPr defaultRowHeight="12.75" x14ac:dyDescent="0.2"/>
  <cols>
    <col min="1" max="1" width="43.85546875" customWidth="1"/>
    <col min="2" max="2" width="16.42578125" customWidth="1"/>
    <col min="3" max="3" width="12.85546875" customWidth="1"/>
    <col min="4" max="4" width="13.42578125" customWidth="1"/>
    <col min="5" max="5" width="14.5703125" customWidth="1"/>
    <col min="6" max="6" width="11" customWidth="1"/>
  </cols>
  <sheetData>
    <row r="1" spans="1:11" ht="15.75" x14ac:dyDescent="0.25">
      <c r="A1" s="4" t="s">
        <v>869</v>
      </c>
      <c r="B1" s="4"/>
      <c r="C1" s="4"/>
      <c r="D1" s="5"/>
      <c r="E1" s="5"/>
      <c r="F1" s="5"/>
      <c r="G1" s="5"/>
      <c r="H1" s="5"/>
      <c r="I1" s="5"/>
      <c r="J1" s="5"/>
      <c r="K1" s="5"/>
    </row>
    <row r="2" spans="1:11" ht="15.75" x14ac:dyDescent="0.25">
      <c r="A2" s="4"/>
      <c r="B2" s="4"/>
      <c r="C2" s="4"/>
      <c r="D2" s="5"/>
      <c r="E2" s="5"/>
      <c r="F2" s="5"/>
      <c r="G2" s="5"/>
      <c r="H2" s="5"/>
      <c r="I2" s="5"/>
      <c r="J2" s="5"/>
      <c r="K2" s="5"/>
    </row>
    <row r="3" spans="1:11" ht="15.75" x14ac:dyDescent="0.25">
      <c r="A3" s="4"/>
      <c r="B3" s="4"/>
      <c r="C3" s="4"/>
      <c r="D3" s="5"/>
      <c r="E3" s="5"/>
      <c r="F3" s="5"/>
      <c r="G3" s="5"/>
      <c r="H3" s="5"/>
      <c r="I3" s="5"/>
      <c r="J3" s="5"/>
      <c r="K3" s="5"/>
    </row>
    <row r="4" spans="1:11" ht="15" x14ac:dyDescent="0.2">
      <c r="A4" s="32"/>
      <c r="B4" s="32"/>
      <c r="C4" s="32"/>
      <c r="D4" s="5"/>
      <c r="E4" s="5"/>
      <c r="F4" s="5"/>
      <c r="G4" s="5"/>
      <c r="H4" s="5"/>
      <c r="I4" s="5"/>
      <c r="J4" s="5"/>
      <c r="K4" s="5"/>
    </row>
    <row r="5" spans="1:11" ht="15.75" x14ac:dyDescent="0.25">
      <c r="A5" s="32"/>
      <c r="B5" s="32"/>
      <c r="C5" s="6" t="s">
        <v>24</v>
      </c>
      <c r="D5" s="5"/>
      <c r="E5" s="5"/>
      <c r="F5" s="5"/>
      <c r="G5" s="5"/>
      <c r="H5" s="5"/>
      <c r="I5" s="5"/>
      <c r="J5" s="5"/>
      <c r="K5" s="5"/>
    </row>
    <row r="6" spans="1:11" ht="15.75" x14ac:dyDescent="0.25">
      <c r="A6" s="32"/>
      <c r="B6" s="32"/>
      <c r="C6" s="6" t="s">
        <v>469</v>
      </c>
      <c r="D6" s="5"/>
      <c r="E6" s="5"/>
      <c r="F6" s="5"/>
      <c r="G6" s="5"/>
      <c r="H6" s="5"/>
      <c r="I6" s="5"/>
      <c r="J6" s="5"/>
      <c r="K6" s="5"/>
    </row>
    <row r="7" spans="1:11" ht="15.75" x14ac:dyDescent="0.25">
      <c r="A7" s="32"/>
      <c r="B7" s="32"/>
      <c r="C7" s="6"/>
      <c r="D7" s="5"/>
      <c r="E7" s="5"/>
      <c r="F7" s="5"/>
      <c r="G7" s="5"/>
      <c r="H7" s="5"/>
      <c r="I7" s="5"/>
      <c r="J7" s="5"/>
      <c r="K7" s="5"/>
    </row>
    <row r="8" spans="1:1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25.5" customHeight="1" x14ac:dyDescent="0.2">
      <c r="A9" s="40" t="s">
        <v>3</v>
      </c>
      <c r="B9" s="40" t="s">
        <v>58</v>
      </c>
      <c r="C9" s="40" t="s">
        <v>59</v>
      </c>
      <c r="D9" s="703" t="s">
        <v>214</v>
      </c>
      <c r="E9" s="703" t="s">
        <v>115</v>
      </c>
      <c r="F9" s="156" t="s">
        <v>4</v>
      </c>
      <c r="G9" s="5"/>
      <c r="H9" s="5"/>
      <c r="I9" s="5"/>
      <c r="J9" s="5"/>
      <c r="K9" s="5"/>
    </row>
    <row r="10" spans="1:11" x14ac:dyDescent="0.2">
      <c r="A10" s="41"/>
      <c r="B10" s="41" t="s">
        <v>60</v>
      </c>
      <c r="C10" s="41" t="s">
        <v>61</v>
      </c>
      <c r="D10" s="707"/>
      <c r="E10" s="707"/>
      <c r="F10" s="157"/>
      <c r="G10" s="5"/>
      <c r="H10" s="5"/>
      <c r="I10" s="5"/>
      <c r="J10" s="5"/>
      <c r="K10" s="5"/>
    </row>
    <row r="11" spans="1:11" x14ac:dyDescent="0.2">
      <c r="A11" s="42"/>
      <c r="B11" s="42" t="s">
        <v>62</v>
      </c>
      <c r="C11" s="42"/>
      <c r="D11" s="708"/>
      <c r="E11" s="708"/>
      <c r="F11" s="57"/>
      <c r="G11" s="5"/>
      <c r="H11" s="5"/>
      <c r="I11" s="5"/>
      <c r="J11" s="5"/>
      <c r="K11" s="5"/>
    </row>
    <row r="12" spans="1:11" ht="20.100000000000001" customHeight="1" x14ac:dyDescent="0.2">
      <c r="A12" s="36" t="s">
        <v>112</v>
      </c>
      <c r="B12" s="175">
        <v>2</v>
      </c>
      <c r="C12" s="175"/>
      <c r="D12" s="320">
        <v>1</v>
      </c>
      <c r="E12" s="175"/>
      <c r="F12" s="175">
        <f>SUM(B12:E12)</f>
        <v>3</v>
      </c>
      <c r="G12" s="5" t="s">
        <v>387</v>
      </c>
      <c r="H12" s="5"/>
      <c r="I12" s="5"/>
      <c r="J12" s="5"/>
      <c r="K12" s="5"/>
    </row>
    <row r="13" spans="1:11" ht="20.100000000000001" customHeight="1" x14ac:dyDescent="0.2">
      <c r="A13" s="36" t="s">
        <v>63</v>
      </c>
      <c r="B13" s="599">
        <f>SUM(B40)</f>
        <v>40</v>
      </c>
      <c r="C13" s="12">
        <f t="shared" ref="C13:F13" si="0">SUM(C40)</f>
        <v>0</v>
      </c>
      <c r="D13" s="12">
        <f t="shared" si="0"/>
        <v>3</v>
      </c>
      <c r="E13" s="12">
        <f t="shared" si="0"/>
        <v>0</v>
      </c>
      <c r="F13" s="12">
        <f t="shared" si="0"/>
        <v>43</v>
      </c>
      <c r="G13" s="5"/>
      <c r="H13" s="5"/>
      <c r="I13" s="5"/>
      <c r="J13" s="5"/>
      <c r="K13" s="5"/>
    </row>
    <row r="14" spans="1:11" ht="20.100000000000001" customHeight="1" x14ac:dyDescent="0.2">
      <c r="A14" s="36" t="s">
        <v>282</v>
      </c>
      <c r="B14" s="175">
        <v>37</v>
      </c>
      <c r="C14" s="175">
        <v>4</v>
      </c>
      <c r="D14" s="320"/>
      <c r="E14" s="175"/>
      <c r="F14" s="36">
        <v>24</v>
      </c>
      <c r="G14" s="5" t="s">
        <v>371</v>
      </c>
      <c r="H14" s="5"/>
      <c r="I14" s="5"/>
      <c r="J14" s="5"/>
      <c r="K14" s="5"/>
    </row>
    <row r="15" spans="1:11" ht="20.100000000000001" customHeight="1" x14ac:dyDescent="0.2">
      <c r="A15" s="36" t="s">
        <v>478</v>
      </c>
      <c r="B15" s="12">
        <v>21</v>
      </c>
      <c r="C15" s="12">
        <v>1</v>
      </c>
      <c r="D15" s="12">
        <v>2</v>
      </c>
      <c r="E15" s="12">
        <f t="shared" ref="E15" si="1">SUM(E16:E18)</f>
        <v>0</v>
      </c>
      <c r="F15" s="36">
        <f t="shared" ref="F15:F21" si="2">SUM(B15:E15)</f>
        <v>24</v>
      </c>
      <c r="G15" s="5" t="s">
        <v>371</v>
      </c>
      <c r="H15" s="5"/>
      <c r="I15" s="5"/>
      <c r="J15" s="5"/>
      <c r="K15" s="5"/>
    </row>
    <row r="16" spans="1:11" ht="20.100000000000001" customHeight="1" x14ac:dyDescent="0.2">
      <c r="A16" s="36" t="s">
        <v>392</v>
      </c>
      <c r="B16" s="36">
        <v>50</v>
      </c>
      <c r="C16" s="36"/>
      <c r="D16" s="36">
        <v>1</v>
      </c>
      <c r="E16" s="36"/>
      <c r="F16" s="36">
        <f t="shared" si="2"/>
        <v>51</v>
      </c>
      <c r="G16" s="5" t="s">
        <v>371</v>
      </c>
      <c r="H16" s="5"/>
      <c r="I16" s="5"/>
      <c r="J16" s="5"/>
      <c r="K16" s="5"/>
    </row>
    <row r="17" spans="1:11" ht="20.100000000000001" customHeight="1" x14ac:dyDescent="0.2">
      <c r="A17" s="36" t="s">
        <v>393</v>
      </c>
      <c r="B17" s="36">
        <v>13</v>
      </c>
      <c r="C17" s="36"/>
      <c r="D17" s="36">
        <v>2</v>
      </c>
      <c r="E17" s="36"/>
      <c r="F17" s="36">
        <f t="shared" si="2"/>
        <v>15</v>
      </c>
      <c r="G17" s="5" t="s">
        <v>371</v>
      </c>
      <c r="H17" s="5"/>
      <c r="I17" s="5"/>
      <c r="J17" s="5"/>
      <c r="K17" s="5"/>
    </row>
    <row r="18" spans="1:11" ht="20.100000000000001" customHeight="1" x14ac:dyDescent="0.2">
      <c r="A18" s="36" t="s">
        <v>394</v>
      </c>
      <c r="B18" s="48">
        <v>26</v>
      </c>
      <c r="C18" s="48"/>
      <c r="D18" s="39">
        <v>2</v>
      </c>
      <c r="E18" s="36"/>
      <c r="F18" s="36">
        <f t="shared" si="2"/>
        <v>28</v>
      </c>
      <c r="G18" s="5"/>
      <c r="H18" s="5"/>
      <c r="I18" s="5"/>
      <c r="J18" s="5"/>
      <c r="K18" s="5"/>
    </row>
    <row r="19" spans="1:11" ht="20.100000000000001" customHeight="1" x14ac:dyDescent="0.2">
      <c r="A19" s="36" t="s">
        <v>395</v>
      </c>
      <c r="B19" s="48">
        <v>25</v>
      </c>
      <c r="C19" s="48"/>
      <c r="D19" s="39">
        <v>2</v>
      </c>
      <c r="E19" s="36"/>
      <c r="F19" s="36">
        <f t="shared" si="2"/>
        <v>27</v>
      </c>
      <c r="G19" s="5" t="s">
        <v>371</v>
      </c>
      <c r="H19" s="5"/>
      <c r="I19" s="5"/>
      <c r="J19" s="5"/>
      <c r="K19" s="5"/>
    </row>
    <row r="20" spans="1:11" ht="20.100000000000001" customHeight="1" x14ac:dyDescent="0.2">
      <c r="A20" s="36" t="s">
        <v>396</v>
      </c>
      <c r="B20" s="48">
        <v>15</v>
      </c>
      <c r="C20" s="48"/>
      <c r="D20" s="39">
        <v>1</v>
      </c>
      <c r="E20" s="36"/>
      <c r="F20" s="36">
        <f t="shared" si="2"/>
        <v>16</v>
      </c>
      <c r="G20" s="5" t="s">
        <v>371</v>
      </c>
      <c r="H20" s="5"/>
      <c r="I20" s="5"/>
      <c r="J20" s="5"/>
      <c r="K20" s="5"/>
    </row>
    <row r="21" spans="1:11" ht="20.100000000000001" customHeight="1" x14ac:dyDescent="0.2">
      <c r="A21" s="36" t="s">
        <v>479</v>
      </c>
      <c r="B21" s="48">
        <v>13</v>
      </c>
      <c r="C21" s="48"/>
      <c r="D21" s="39">
        <v>3</v>
      </c>
      <c r="E21" s="36"/>
      <c r="F21" s="36">
        <f t="shared" si="2"/>
        <v>16</v>
      </c>
      <c r="G21" s="5"/>
      <c r="H21" s="5"/>
      <c r="I21" s="5"/>
      <c r="J21" s="5"/>
      <c r="K21" s="5"/>
    </row>
    <row r="22" spans="1:11" ht="20.100000000000001" customHeight="1" x14ac:dyDescent="0.2">
      <c r="A22" s="48" t="s">
        <v>480</v>
      </c>
      <c r="B22" s="48">
        <f>SUM(B12:B21)</f>
        <v>242</v>
      </c>
      <c r="C22" s="48">
        <f>SUM(C12:C21)</f>
        <v>5</v>
      </c>
      <c r="D22" s="48">
        <f>SUM(D12:D21)</f>
        <v>17</v>
      </c>
      <c r="E22" s="48">
        <f>SUM(E12:E21)</f>
        <v>0</v>
      </c>
      <c r="F22" s="48">
        <f>SUM(F12:F21)</f>
        <v>247</v>
      </c>
      <c r="G22" s="55"/>
      <c r="H22" s="5"/>
      <c r="I22" s="5"/>
      <c r="J22" s="5"/>
      <c r="K22" s="5"/>
    </row>
    <row r="23" spans="1:1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5.75" x14ac:dyDescent="0.25">
      <c r="A24" s="4" t="s">
        <v>870</v>
      </c>
      <c r="B24" s="4"/>
      <c r="C24" s="4"/>
      <c r="D24" s="5"/>
      <c r="E24" s="5"/>
      <c r="F24" s="5"/>
      <c r="G24" s="5"/>
      <c r="H24" s="5"/>
      <c r="I24" s="5"/>
      <c r="J24" s="5"/>
      <c r="K24" s="5"/>
    </row>
    <row r="25" spans="1:11" ht="15" x14ac:dyDescent="0.2">
      <c r="A25" s="32"/>
      <c r="B25" s="32"/>
      <c r="C25" s="32"/>
      <c r="D25" s="5"/>
      <c r="E25" s="5"/>
      <c r="F25" s="5"/>
      <c r="G25" s="5"/>
      <c r="H25" s="5"/>
      <c r="I25" s="5"/>
      <c r="J25" s="5"/>
      <c r="K25" s="5"/>
    </row>
    <row r="26" spans="1:11" ht="15.75" x14ac:dyDescent="0.25">
      <c r="A26" s="32"/>
      <c r="B26" s="32"/>
      <c r="C26" s="6" t="s">
        <v>29</v>
      </c>
      <c r="D26" s="5"/>
      <c r="E26" s="5"/>
      <c r="F26" s="5"/>
      <c r="G26" s="5"/>
      <c r="H26" s="5"/>
      <c r="I26" s="5"/>
      <c r="J26" s="5"/>
      <c r="K26" s="5"/>
    </row>
    <row r="27" spans="1:11" ht="15.75" x14ac:dyDescent="0.25">
      <c r="A27" s="32"/>
      <c r="B27" s="32"/>
      <c r="C27" s="6" t="s">
        <v>470</v>
      </c>
      <c r="D27" s="5"/>
      <c r="E27" s="5"/>
      <c r="F27" s="5"/>
      <c r="G27" s="5"/>
      <c r="H27" s="5"/>
      <c r="I27" s="5"/>
      <c r="J27" s="5"/>
      <c r="K27" s="5"/>
    </row>
    <row r="28" spans="1:1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2.75" customHeight="1" x14ac:dyDescent="0.2">
      <c r="A29" s="40" t="s">
        <v>3</v>
      </c>
      <c r="B29" s="40" t="s">
        <v>58</v>
      </c>
      <c r="C29" s="40" t="s">
        <v>59</v>
      </c>
      <c r="D29" s="703" t="s">
        <v>214</v>
      </c>
      <c r="E29" s="40" t="s">
        <v>104</v>
      </c>
      <c r="F29" s="40" t="s">
        <v>4</v>
      </c>
      <c r="G29" s="5"/>
      <c r="H29" s="5"/>
      <c r="I29" s="5"/>
      <c r="J29" s="5"/>
      <c r="K29" s="5"/>
    </row>
    <row r="30" spans="1:11" x14ac:dyDescent="0.2">
      <c r="A30" s="41"/>
      <c r="B30" s="41" t="s">
        <v>60</v>
      </c>
      <c r="C30" s="41" t="s">
        <v>61</v>
      </c>
      <c r="D30" s="707"/>
      <c r="E30" s="41" t="s">
        <v>105</v>
      </c>
      <c r="F30" s="41"/>
      <c r="G30" s="5"/>
      <c r="H30" s="5"/>
      <c r="I30" s="5"/>
      <c r="J30" s="5"/>
      <c r="K30" s="5"/>
    </row>
    <row r="31" spans="1:11" x14ac:dyDescent="0.2">
      <c r="A31" s="42"/>
      <c r="B31" s="42" t="s">
        <v>62</v>
      </c>
      <c r="C31" s="42"/>
      <c r="D31" s="708"/>
      <c r="E31" s="42"/>
      <c r="F31" s="42"/>
      <c r="G31" s="5"/>
      <c r="H31" s="5"/>
      <c r="I31" s="5"/>
      <c r="J31" s="5"/>
      <c r="K31" s="5"/>
    </row>
    <row r="32" spans="1:11" ht="15" customHeight="1" x14ac:dyDescent="0.2">
      <c r="A32" s="36" t="s">
        <v>64</v>
      </c>
      <c r="B32" s="36">
        <v>2</v>
      </c>
      <c r="C32" s="36"/>
      <c r="D32" s="36"/>
      <c r="E32" s="36"/>
      <c r="F32" s="36">
        <f>SUM(B32:E32)</f>
        <v>2</v>
      </c>
      <c r="G32" s="5"/>
      <c r="H32" s="5"/>
      <c r="I32" s="5"/>
      <c r="J32" s="5"/>
      <c r="K32" s="5"/>
    </row>
    <row r="33" spans="1:12" ht="15" customHeight="1" x14ac:dyDescent="0.2">
      <c r="A33" s="36" t="s">
        <v>65</v>
      </c>
      <c r="B33" s="36">
        <v>2</v>
      </c>
      <c r="C33" s="36"/>
      <c r="D33" s="36"/>
      <c r="E33" s="36"/>
      <c r="F33" s="36">
        <f t="shared" ref="F33:F39" si="3">SUM(B33:E33)</f>
        <v>2</v>
      </c>
      <c r="G33" s="5"/>
      <c r="H33" s="5"/>
      <c r="I33" s="5"/>
      <c r="J33" s="5"/>
      <c r="K33" s="5"/>
    </row>
    <row r="34" spans="1:12" ht="15" customHeight="1" x14ac:dyDescent="0.2">
      <c r="A34" s="36" t="s">
        <v>573</v>
      </c>
      <c r="B34" s="36">
        <v>2</v>
      </c>
      <c r="C34" s="36"/>
      <c r="D34" s="36"/>
      <c r="E34" s="36"/>
      <c r="F34" s="36">
        <f t="shared" si="3"/>
        <v>2</v>
      </c>
      <c r="G34" s="5"/>
      <c r="H34" s="5"/>
      <c r="I34" s="5"/>
      <c r="J34" s="5"/>
      <c r="K34" s="5"/>
    </row>
    <row r="35" spans="1:12" ht="15" customHeight="1" x14ac:dyDescent="0.2">
      <c r="A35" s="36" t="s">
        <v>574</v>
      </c>
      <c r="B35" s="36">
        <v>2</v>
      </c>
      <c r="C35" s="36"/>
      <c r="D35" s="36"/>
      <c r="E35" s="36"/>
      <c r="F35" s="36">
        <f t="shared" si="3"/>
        <v>2</v>
      </c>
      <c r="G35" s="5"/>
      <c r="H35" s="5"/>
      <c r="I35" s="5"/>
      <c r="J35" s="5"/>
      <c r="K35" s="5"/>
    </row>
    <row r="36" spans="1:12" ht="15" customHeight="1" x14ac:dyDescent="0.2">
      <c r="A36" s="36" t="s">
        <v>576</v>
      </c>
      <c r="B36" s="36">
        <v>4</v>
      </c>
      <c r="C36" s="36"/>
      <c r="D36" s="36">
        <v>1</v>
      </c>
      <c r="E36" s="36"/>
      <c r="F36" s="36">
        <f t="shared" si="3"/>
        <v>5</v>
      </c>
      <c r="G36" s="5"/>
      <c r="H36" s="5"/>
      <c r="I36" s="5"/>
      <c r="J36" s="5"/>
      <c r="K36" s="5"/>
    </row>
    <row r="37" spans="1:12" ht="15" customHeight="1" x14ac:dyDescent="0.2">
      <c r="A37" s="36" t="s">
        <v>575</v>
      </c>
      <c r="B37" s="36">
        <v>14</v>
      </c>
      <c r="C37" s="36"/>
      <c r="D37" s="36">
        <v>1</v>
      </c>
      <c r="E37" s="36"/>
      <c r="F37" s="36">
        <f t="shared" si="3"/>
        <v>15</v>
      </c>
      <c r="G37" s="5"/>
      <c r="H37" s="5"/>
      <c r="I37" s="5"/>
      <c r="J37" s="5"/>
      <c r="K37" s="5"/>
    </row>
    <row r="38" spans="1:12" ht="15" customHeight="1" x14ac:dyDescent="0.2">
      <c r="A38" s="36" t="s">
        <v>125</v>
      </c>
      <c r="B38" s="36">
        <v>12</v>
      </c>
      <c r="C38" s="36"/>
      <c r="D38" s="36">
        <v>1</v>
      </c>
      <c r="E38" s="36"/>
      <c r="F38" s="36">
        <f t="shared" si="3"/>
        <v>13</v>
      </c>
      <c r="G38" s="5"/>
      <c r="H38" s="5"/>
      <c r="I38" s="5"/>
      <c r="J38" s="5"/>
      <c r="K38" s="5"/>
    </row>
    <row r="39" spans="1:12" ht="15" customHeight="1" x14ac:dyDescent="0.2">
      <c r="A39" s="36" t="s">
        <v>126</v>
      </c>
      <c r="B39" s="36">
        <v>2</v>
      </c>
      <c r="C39" s="642">
        <v>0</v>
      </c>
      <c r="D39" s="36"/>
      <c r="E39" s="36"/>
      <c r="F39" s="36">
        <f t="shared" si="3"/>
        <v>2</v>
      </c>
      <c r="G39" s="5"/>
      <c r="H39" s="5"/>
      <c r="I39" s="5"/>
      <c r="J39" s="5"/>
      <c r="K39" s="5"/>
    </row>
    <row r="40" spans="1:12" ht="15" customHeight="1" x14ac:dyDescent="0.2">
      <c r="A40" s="48" t="s">
        <v>4</v>
      </c>
      <c r="B40" s="48">
        <f>SUM(B32:B39)</f>
        <v>40</v>
      </c>
      <c r="C40" s="48">
        <f>SUM(C32:C39)</f>
        <v>0</v>
      </c>
      <c r="D40" s="48">
        <f t="shared" ref="D40:F40" si="4">SUM(D32:D39)</f>
        <v>3</v>
      </c>
      <c r="E40" s="48">
        <f t="shared" si="4"/>
        <v>0</v>
      </c>
      <c r="F40" s="48">
        <f t="shared" si="4"/>
        <v>43</v>
      </c>
      <c r="G40" s="5"/>
      <c r="H40" s="5"/>
      <c r="I40" s="5"/>
      <c r="J40" s="5"/>
      <c r="K40" s="5"/>
    </row>
    <row r="41" spans="1:12" ht="15.75" x14ac:dyDescent="0.25">
      <c r="A41" s="4" t="s">
        <v>871</v>
      </c>
      <c r="B41" s="4"/>
      <c r="C41" s="4"/>
      <c r="D41" s="5"/>
      <c r="E41" s="5"/>
      <c r="F41" s="5"/>
      <c r="G41" s="5"/>
      <c r="H41" s="5"/>
      <c r="I41" s="5"/>
      <c r="J41" s="5"/>
      <c r="K41" s="5"/>
    </row>
    <row r="42" spans="1:12" ht="15" x14ac:dyDescent="0.2">
      <c r="A42" s="32"/>
      <c r="B42" s="32"/>
      <c r="C42" s="32"/>
      <c r="D42" s="5"/>
      <c r="E42" s="5"/>
      <c r="F42" s="5"/>
      <c r="G42" s="5"/>
      <c r="H42" s="5"/>
      <c r="I42" s="5"/>
      <c r="J42" s="5"/>
      <c r="K42" s="5"/>
    </row>
    <row r="43" spans="1:12" ht="15.75" x14ac:dyDescent="0.25">
      <c r="A43" s="32"/>
      <c r="B43" s="32"/>
      <c r="C43" s="6" t="s">
        <v>92</v>
      </c>
      <c r="D43" s="5"/>
      <c r="E43" s="5"/>
      <c r="F43" s="5"/>
      <c r="G43" s="5"/>
      <c r="H43" s="5"/>
      <c r="I43" s="5"/>
      <c r="J43" s="5"/>
      <c r="K43" s="5"/>
    </row>
    <row r="44" spans="1:12" ht="15.75" x14ac:dyDescent="0.25">
      <c r="A44" s="32"/>
      <c r="B44" s="32"/>
      <c r="C44" s="6" t="s">
        <v>470</v>
      </c>
      <c r="D44" s="5"/>
      <c r="E44" s="5"/>
      <c r="F44" s="5"/>
      <c r="G44" s="5"/>
      <c r="H44" s="5"/>
      <c r="I44" s="5"/>
      <c r="J44" s="5"/>
      <c r="K44" s="5"/>
    </row>
    <row r="45" spans="1:1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ht="12.75" customHeight="1" x14ac:dyDescent="0.2">
      <c r="A46" s="40" t="s">
        <v>3</v>
      </c>
      <c r="B46" s="40" t="s">
        <v>58</v>
      </c>
      <c r="C46" s="40" t="s">
        <v>59</v>
      </c>
      <c r="D46" s="703" t="s">
        <v>214</v>
      </c>
      <c r="E46" s="40" t="s">
        <v>104</v>
      </c>
      <c r="F46" s="40" t="s">
        <v>4</v>
      </c>
      <c r="G46" s="5"/>
      <c r="H46" s="5"/>
      <c r="I46" s="5"/>
      <c r="J46" s="5"/>
      <c r="K46" s="5"/>
      <c r="L46" s="5"/>
    </row>
    <row r="47" spans="1:12" x14ac:dyDescent="0.2">
      <c r="A47" s="41"/>
      <c r="B47" s="41" t="s">
        <v>60</v>
      </c>
      <c r="C47" s="41" t="s">
        <v>61</v>
      </c>
      <c r="D47" s="707"/>
      <c r="E47" s="41" t="s">
        <v>105</v>
      </c>
      <c r="F47" s="41"/>
      <c r="G47" s="5"/>
      <c r="H47" s="5"/>
      <c r="I47" s="5"/>
      <c r="J47" s="5"/>
      <c r="K47" s="5"/>
      <c r="L47" s="5"/>
    </row>
    <row r="48" spans="1:12" x14ac:dyDescent="0.2">
      <c r="A48" s="42"/>
      <c r="B48" s="42" t="s">
        <v>62</v>
      </c>
      <c r="C48" s="42"/>
      <c r="D48" s="708"/>
      <c r="E48" s="42"/>
      <c r="F48" s="42"/>
      <c r="G48" s="5"/>
      <c r="H48" s="5"/>
      <c r="I48" s="5"/>
      <c r="J48" s="5"/>
      <c r="K48" s="5"/>
      <c r="L48" s="5"/>
    </row>
    <row r="49" spans="1:12" x14ac:dyDescent="0.2">
      <c r="A49" s="319" t="s">
        <v>282</v>
      </c>
      <c r="B49" s="175">
        <v>19</v>
      </c>
      <c r="C49" s="175">
        <v>4</v>
      </c>
      <c r="D49" s="320"/>
      <c r="E49" s="175"/>
      <c r="F49" s="175">
        <f>SUM(B49:E49)</f>
        <v>23</v>
      </c>
      <c r="G49" s="5"/>
      <c r="H49" s="5"/>
      <c r="I49" s="5"/>
      <c r="J49" s="5"/>
      <c r="K49" s="5"/>
      <c r="L49" s="5"/>
    </row>
    <row r="50" spans="1:12" x14ac:dyDescent="0.2">
      <c r="A50" s="48" t="s">
        <v>478</v>
      </c>
      <c r="B50" s="12">
        <f>SUM(B51:B53)</f>
        <v>21</v>
      </c>
      <c r="C50" s="12">
        <f t="shared" ref="C50:F50" si="5">SUM(C51:C53)</f>
        <v>1</v>
      </c>
      <c r="D50" s="12">
        <f t="shared" si="5"/>
        <v>2</v>
      </c>
      <c r="E50" s="12">
        <f t="shared" si="5"/>
        <v>0</v>
      </c>
      <c r="F50" s="12">
        <f t="shared" si="5"/>
        <v>24</v>
      </c>
      <c r="G50" s="5"/>
      <c r="H50" s="5"/>
      <c r="I50" s="5"/>
      <c r="J50" s="5"/>
      <c r="K50" s="5"/>
      <c r="L50" s="5"/>
    </row>
    <row r="51" spans="1:12" x14ac:dyDescent="0.2">
      <c r="A51" s="139" t="s">
        <v>216</v>
      </c>
      <c r="B51" s="139">
        <v>7</v>
      </c>
      <c r="C51" s="139">
        <v>1</v>
      </c>
      <c r="D51" s="139">
        <v>1</v>
      </c>
      <c r="E51" s="139"/>
      <c r="F51" s="69">
        <f t="shared" ref="F51:F68" si="6">SUM(B51:E51)</f>
        <v>9</v>
      </c>
      <c r="G51" s="5"/>
      <c r="H51" s="5"/>
      <c r="I51" s="5"/>
      <c r="J51" s="5"/>
      <c r="K51" s="5"/>
      <c r="L51" s="5"/>
    </row>
    <row r="52" spans="1:12" x14ac:dyDescent="0.2">
      <c r="A52" s="139" t="s">
        <v>280</v>
      </c>
      <c r="B52" s="139">
        <v>11</v>
      </c>
      <c r="C52" s="139"/>
      <c r="D52" s="139"/>
      <c r="E52" s="139"/>
      <c r="F52" s="69">
        <f t="shared" si="6"/>
        <v>11</v>
      </c>
      <c r="G52" s="5"/>
      <c r="H52" s="5"/>
      <c r="I52" s="5"/>
      <c r="J52" s="5"/>
      <c r="K52" s="5"/>
      <c r="L52" s="5"/>
    </row>
    <row r="53" spans="1:12" x14ac:dyDescent="0.2">
      <c r="A53" s="139" t="s">
        <v>215</v>
      </c>
      <c r="B53" s="139">
        <v>3</v>
      </c>
      <c r="C53" s="139"/>
      <c r="D53" s="139">
        <v>1</v>
      </c>
      <c r="E53" s="139"/>
      <c r="F53" s="69">
        <f t="shared" si="6"/>
        <v>4</v>
      </c>
      <c r="G53" s="5"/>
      <c r="H53" s="5"/>
      <c r="I53" s="5"/>
      <c r="J53" s="5"/>
      <c r="K53" s="5"/>
      <c r="L53" s="5"/>
    </row>
    <row r="54" spans="1:12" s="147" customFormat="1" x14ac:dyDescent="0.2">
      <c r="A54" s="12" t="s">
        <v>481</v>
      </c>
      <c r="B54" s="12">
        <f>SUM(B55:B57)</f>
        <v>50</v>
      </c>
      <c r="C54" s="12">
        <f t="shared" ref="C54:E54" si="7">SUM(C55:C56)</f>
        <v>0</v>
      </c>
      <c r="D54" s="12">
        <f>SUM(D55:D57)</f>
        <v>1</v>
      </c>
      <c r="E54" s="12">
        <f t="shared" si="7"/>
        <v>0</v>
      </c>
      <c r="F54" s="12">
        <f>SUM(F55:F57)</f>
        <v>51</v>
      </c>
      <c r="G54" s="25"/>
      <c r="H54" s="25"/>
      <c r="I54" s="25"/>
      <c r="J54" s="25"/>
      <c r="K54" s="25"/>
      <c r="L54" s="25"/>
    </row>
    <row r="55" spans="1:12" s="147" customFormat="1" x14ac:dyDescent="0.2">
      <c r="A55" s="139" t="s">
        <v>102</v>
      </c>
      <c r="B55" s="36">
        <v>22</v>
      </c>
      <c r="C55" s="36"/>
      <c r="D55" s="15"/>
      <c r="E55" s="15"/>
      <c r="F55" s="69">
        <f t="shared" si="6"/>
        <v>22</v>
      </c>
      <c r="G55" s="25"/>
      <c r="H55" s="25"/>
      <c r="I55" s="25"/>
      <c r="J55" s="25"/>
      <c r="K55" s="25"/>
      <c r="L55" s="25"/>
    </row>
    <row r="56" spans="1:12" x14ac:dyDescent="0.2">
      <c r="A56" s="139" t="s">
        <v>103</v>
      </c>
      <c r="B56" s="36">
        <v>16</v>
      </c>
      <c r="C56" s="36"/>
      <c r="D56" s="15"/>
      <c r="E56" s="15"/>
      <c r="F56" s="69">
        <f t="shared" si="6"/>
        <v>16</v>
      </c>
      <c r="G56" s="5"/>
      <c r="H56" s="5"/>
      <c r="I56" s="5"/>
      <c r="J56" s="5"/>
      <c r="K56" s="5"/>
      <c r="L56" s="5"/>
    </row>
    <row r="57" spans="1:12" x14ac:dyDescent="0.2">
      <c r="A57" s="139" t="s">
        <v>281</v>
      </c>
      <c r="B57" s="36">
        <v>12</v>
      </c>
      <c r="C57" s="36"/>
      <c r="D57" s="15">
        <v>1</v>
      </c>
      <c r="E57" s="15"/>
      <c r="F57" s="69">
        <f t="shared" si="6"/>
        <v>13</v>
      </c>
      <c r="G57" s="5"/>
      <c r="H57" s="5"/>
      <c r="I57" s="5"/>
      <c r="J57" s="5"/>
      <c r="K57" s="5"/>
      <c r="L57" s="5"/>
    </row>
    <row r="58" spans="1:12" s="147" customFormat="1" x14ac:dyDescent="0.2">
      <c r="A58" s="12" t="s">
        <v>482</v>
      </c>
      <c r="B58" s="12">
        <f>SUM(B59:B64)</f>
        <v>18</v>
      </c>
      <c r="C58" s="12">
        <f>SUM(C59:C64)</f>
        <v>0</v>
      </c>
      <c r="D58" s="12">
        <f t="shared" ref="D58:F58" si="8">SUM(D59:D64)</f>
        <v>1</v>
      </c>
      <c r="E58" s="12">
        <f t="shared" si="8"/>
        <v>0</v>
      </c>
      <c r="F58" s="12">
        <f t="shared" si="8"/>
        <v>19</v>
      </c>
      <c r="G58" s="25"/>
      <c r="H58" s="25"/>
      <c r="I58" s="25"/>
      <c r="J58" s="25"/>
      <c r="K58" s="25"/>
      <c r="L58" s="25"/>
    </row>
    <row r="59" spans="1:12" s="147" customFormat="1" x14ac:dyDescent="0.2">
      <c r="A59" s="139" t="s">
        <v>123</v>
      </c>
      <c r="B59" s="36">
        <v>11</v>
      </c>
      <c r="C59" s="36"/>
      <c r="D59" s="15"/>
      <c r="E59" s="15"/>
      <c r="F59" s="175">
        <f t="shared" si="6"/>
        <v>11</v>
      </c>
      <c r="G59" s="25"/>
      <c r="H59" s="25"/>
      <c r="I59" s="25"/>
      <c r="J59" s="25"/>
      <c r="K59" s="25"/>
      <c r="L59" s="25"/>
    </row>
    <row r="60" spans="1:12" x14ac:dyDescent="0.2">
      <c r="A60" s="36" t="s">
        <v>238</v>
      </c>
      <c r="B60" s="36">
        <v>2</v>
      </c>
      <c r="C60" s="36"/>
      <c r="D60" s="15"/>
      <c r="E60" s="15"/>
      <c r="F60" s="175">
        <f t="shared" si="6"/>
        <v>2</v>
      </c>
      <c r="G60" s="5"/>
      <c r="H60" s="5"/>
      <c r="I60" s="5"/>
      <c r="J60" s="5"/>
      <c r="K60" s="5"/>
      <c r="L60" s="5"/>
    </row>
    <row r="61" spans="1:12" s="174" customFormat="1" x14ac:dyDescent="0.2">
      <c r="A61" s="36" t="s">
        <v>124</v>
      </c>
      <c r="B61" s="36"/>
      <c r="C61" s="36"/>
      <c r="D61" s="15"/>
      <c r="E61" s="15"/>
      <c r="F61" s="175">
        <f t="shared" si="6"/>
        <v>0</v>
      </c>
      <c r="G61" s="5"/>
      <c r="H61" s="5"/>
      <c r="I61" s="5"/>
      <c r="J61" s="5"/>
      <c r="K61" s="5"/>
      <c r="L61" s="5"/>
    </row>
    <row r="62" spans="1:12" s="174" customFormat="1" x14ac:dyDescent="0.2">
      <c r="A62" s="36" t="s">
        <v>212</v>
      </c>
      <c r="B62" s="36">
        <v>4</v>
      </c>
      <c r="C62" s="36"/>
      <c r="D62" s="15">
        <v>1</v>
      </c>
      <c r="E62" s="15"/>
      <c r="F62" s="175">
        <f t="shared" si="6"/>
        <v>5</v>
      </c>
      <c r="G62" s="5"/>
      <c r="H62" s="5"/>
      <c r="I62" s="5"/>
      <c r="J62" s="5"/>
      <c r="K62" s="5"/>
      <c r="L62" s="5"/>
    </row>
    <row r="63" spans="1:12" s="174" customFormat="1" x14ac:dyDescent="0.2">
      <c r="A63" s="36" t="s">
        <v>483</v>
      </c>
      <c r="B63" s="36">
        <v>1</v>
      </c>
      <c r="C63" s="36"/>
      <c r="D63" s="15"/>
      <c r="E63" s="15"/>
      <c r="F63" s="175">
        <f t="shared" si="6"/>
        <v>1</v>
      </c>
      <c r="G63" s="5"/>
      <c r="H63" s="5"/>
      <c r="I63" s="5"/>
      <c r="J63" s="5"/>
      <c r="K63" s="5"/>
      <c r="L63" s="5"/>
    </row>
    <row r="64" spans="1:12" s="174" customFormat="1" x14ac:dyDescent="0.2">
      <c r="A64" s="36" t="s">
        <v>484</v>
      </c>
      <c r="B64" s="36"/>
      <c r="C64" s="36"/>
      <c r="D64" s="15"/>
      <c r="E64" s="15"/>
      <c r="F64" s="175">
        <f t="shared" si="6"/>
        <v>0</v>
      </c>
      <c r="G64" s="5"/>
      <c r="H64" s="5"/>
      <c r="I64" s="5"/>
      <c r="J64" s="5"/>
      <c r="K64" s="5"/>
      <c r="L64" s="5"/>
    </row>
    <row r="65" spans="1:12" s="174" customFormat="1" x14ac:dyDescent="0.2">
      <c r="A65" s="48" t="s">
        <v>394</v>
      </c>
      <c r="B65" s="48">
        <v>26</v>
      </c>
      <c r="C65" s="48"/>
      <c r="D65" s="39">
        <v>2</v>
      </c>
      <c r="E65" s="39"/>
      <c r="F65" s="175">
        <f t="shared" si="6"/>
        <v>28</v>
      </c>
      <c r="G65" s="5"/>
      <c r="H65" s="5"/>
      <c r="I65" s="5"/>
      <c r="J65" s="5"/>
      <c r="K65" s="5"/>
      <c r="L65" s="5"/>
    </row>
    <row r="66" spans="1:12" s="174" customFormat="1" x14ac:dyDescent="0.2">
      <c r="A66" s="48" t="s">
        <v>395</v>
      </c>
      <c r="B66" s="48">
        <v>25</v>
      </c>
      <c r="C66" s="48"/>
      <c r="D66" s="39">
        <v>2</v>
      </c>
      <c r="E66" s="39"/>
      <c r="F66" s="175">
        <f t="shared" si="6"/>
        <v>27</v>
      </c>
      <c r="G66" s="5"/>
      <c r="H66" s="5"/>
      <c r="I66" s="5"/>
      <c r="J66" s="5"/>
      <c r="K66" s="5"/>
      <c r="L66" s="5"/>
    </row>
    <row r="67" spans="1:12" s="174" customFormat="1" x14ac:dyDescent="0.2">
      <c r="A67" s="48" t="s">
        <v>396</v>
      </c>
      <c r="B67" s="48">
        <v>15</v>
      </c>
      <c r="C67" s="48"/>
      <c r="D67" s="39">
        <v>1</v>
      </c>
      <c r="E67" s="39"/>
      <c r="F67" s="175">
        <f t="shared" si="6"/>
        <v>16</v>
      </c>
      <c r="G67" s="5"/>
      <c r="H67" s="5"/>
      <c r="I67" s="5"/>
      <c r="J67" s="5"/>
      <c r="K67" s="5"/>
      <c r="L67" s="5"/>
    </row>
    <row r="68" spans="1:12" s="174" customFormat="1" x14ac:dyDescent="0.2">
      <c r="A68" s="48" t="s">
        <v>479</v>
      </c>
      <c r="B68" s="48">
        <v>13</v>
      </c>
      <c r="C68" s="48"/>
      <c r="D68" s="39">
        <v>3</v>
      </c>
      <c r="E68" s="39"/>
      <c r="F68" s="175">
        <f t="shared" si="6"/>
        <v>16</v>
      </c>
      <c r="G68" s="5"/>
      <c r="H68" s="5"/>
      <c r="I68" s="5"/>
      <c r="J68" s="5"/>
      <c r="K68" s="5"/>
      <c r="L68" s="5"/>
    </row>
    <row r="69" spans="1:12" x14ac:dyDescent="0.2">
      <c r="A69" s="48" t="s">
        <v>4</v>
      </c>
      <c r="B69" s="48">
        <f>SUM(B49,B50,B54,B58,B65:B68)</f>
        <v>187</v>
      </c>
      <c r="C69" s="48">
        <f t="shared" ref="C69:F69" si="9">SUM(C49,C50,C54,C58,C65:C68)</f>
        <v>5</v>
      </c>
      <c r="D69" s="48">
        <f t="shared" si="9"/>
        <v>12</v>
      </c>
      <c r="E69" s="48">
        <f t="shared" si="9"/>
        <v>0</v>
      </c>
      <c r="F69" s="48">
        <f t="shared" si="9"/>
        <v>204</v>
      </c>
      <c r="G69" s="5"/>
      <c r="H69" s="5"/>
      <c r="I69" s="5"/>
      <c r="J69" s="5"/>
      <c r="K69" s="5"/>
      <c r="L69" s="5"/>
    </row>
    <row r="70" spans="1:12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2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2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2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2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2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2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2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2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2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2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</sheetData>
  <mergeCells count="4">
    <mergeCell ref="D9:D11"/>
    <mergeCell ref="D46:D48"/>
    <mergeCell ref="D29:D31"/>
    <mergeCell ref="E9:E11"/>
  </mergeCells>
  <phoneticPr fontId="0" type="noConversion"/>
  <printOptions horizontalCentered="1"/>
  <pageMargins left="0.78740157480314965" right="0.78740157480314965" top="0.59055118110236227" bottom="0.78740157480314965" header="0.51181102362204722" footer="0.51181102362204722"/>
  <pageSetup paperSize="9" firstPageNumber="22" orientation="landscape" r:id="rId1"/>
  <headerFooter alignWithMargins="0">
    <oddFooter>&amp;P. oldal</oddFooter>
  </headerFooter>
  <rowBreaks count="2" manualBreakCount="2">
    <brk id="23" max="16383" man="1"/>
    <brk id="4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P65"/>
  <sheetViews>
    <sheetView view="pageBreakPreview" topLeftCell="A37" zoomScaleNormal="100" workbookViewId="0">
      <selection activeCell="A4" sqref="A4"/>
    </sheetView>
  </sheetViews>
  <sheetFormatPr defaultRowHeight="12.75" x14ac:dyDescent="0.2"/>
  <cols>
    <col min="1" max="1" width="46.140625" style="5" customWidth="1"/>
    <col min="2" max="2" width="11.85546875" style="5" customWidth="1"/>
    <col min="3" max="3" width="9.7109375" style="5" customWidth="1"/>
    <col min="4" max="4" width="9.5703125" style="5" customWidth="1"/>
    <col min="5" max="5" width="9.7109375" style="5" customWidth="1"/>
    <col min="6" max="6" width="9.5703125" style="5" customWidth="1"/>
    <col min="7" max="14" width="9.7109375" style="5" customWidth="1"/>
    <col min="15" max="15" width="9.85546875" style="96" bestFit="1" customWidth="1"/>
    <col min="16" max="16" width="9.140625" style="5"/>
    <col min="17" max="17" width="9.85546875" style="5" bestFit="1" customWidth="1"/>
    <col min="18" max="42" width="9.140625" style="5"/>
  </cols>
  <sheetData>
    <row r="1" spans="1:42" ht="15.75" x14ac:dyDescent="0.25">
      <c r="A1" s="37" t="s">
        <v>872</v>
      </c>
      <c r="P1" s="96"/>
    </row>
    <row r="2" spans="1:42" ht="15.75" x14ac:dyDescent="0.25">
      <c r="A2" s="37"/>
      <c r="P2" s="96"/>
    </row>
    <row r="3" spans="1:42" ht="20.25" x14ac:dyDescent="0.3">
      <c r="E3" s="63"/>
      <c r="F3" s="63" t="s">
        <v>68</v>
      </c>
      <c r="P3" s="96"/>
    </row>
    <row r="4" spans="1:42" ht="20.25" x14ac:dyDescent="0.3">
      <c r="E4" s="63"/>
      <c r="F4" s="63" t="s">
        <v>471</v>
      </c>
      <c r="P4" s="96"/>
    </row>
    <row r="5" spans="1:42" ht="20.25" x14ac:dyDescent="0.3">
      <c r="E5" s="63"/>
      <c r="P5" s="96"/>
    </row>
    <row r="6" spans="1:42" ht="13.5" thickBo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P6" s="96"/>
    </row>
    <row r="7" spans="1:42" ht="26.25" thickBot="1" x14ac:dyDescent="0.25">
      <c r="A7" s="65" t="s">
        <v>3</v>
      </c>
      <c r="B7" s="65" t="s">
        <v>69</v>
      </c>
      <c r="C7" s="65" t="s">
        <v>70</v>
      </c>
      <c r="D7" s="65" t="s">
        <v>71</v>
      </c>
      <c r="E7" s="65" t="s">
        <v>72</v>
      </c>
      <c r="F7" s="65" t="s">
        <v>73</v>
      </c>
      <c r="G7" s="65" t="s">
        <v>74</v>
      </c>
      <c r="H7" s="65" t="s">
        <v>75</v>
      </c>
      <c r="I7" s="65" t="s">
        <v>76</v>
      </c>
      <c r="J7" s="65" t="s">
        <v>77</v>
      </c>
      <c r="K7" s="65" t="s">
        <v>78</v>
      </c>
      <c r="L7" s="65" t="s">
        <v>79</v>
      </c>
      <c r="M7" s="65" t="s">
        <v>80</v>
      </c>
      <c r="N7" s="65" t="s">
        <v>81</v>
      </c>
      <c r="P7" s="96"/>
    </row>
    <row r="8" spans="1:42" ht="13.5" customHeight="1" x14ac:dyDescent="0.2">
      <c r="A8" s="225" t="s">
        <v>82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P8" s="96"/>
    </row>
    <row r="9" spans="1:42" ht="13.5" customHeight="1" x14ac:dyDescent="0.2">
      <c r="A9" s="66" t="s">
        <v>229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P9" s="96"/>
    </row>
    <row r="10" spans="1:42" ht="13.5" customHeight="1" x14ac:dyDescent="0.2">
      <c r="A10" s="66" t="s">
        <v>227</v>
      </c>
      <c r="B10" s="136">
        <f t="shared" ref="B10:B11" si="0">SUM(C10:N10)</f>
        <v>1696698</v>
      </c>
      <c r="C10" s="136">
        <f>$Q$10/12</f>
        <v>141391.5</v>
      </c>
      <c r="D10" s="136">
        <f t="shared" ref="D10:N10" si="1">$Q$10/12</f>
        <v>141391.5</v>
      </c>
      <c r="E10" s="136">
        <f t="shared" si="1"/>
        <v>141391.5</v>
      </c>
      <c r="F10" s="136">
        <f t="shared" si="1"/>
        <v>141391.5</v>
      </c>
      <c r="G10" s="136">
        <f t="shared" si="1"/>
        <v>141391.5</v>
      </c>
      <c r="H10" s="136">
        <f t="shared" si="1"/>
        <v>141391.5</v>
      </c>
      <c r="I10" s="136">
        <f t="shared" si="1"/>
        <v>141391.5</v>
      </c>
      <c r="J10" s="136">
        <f t="shared" si="1"/>
        <v>141391.5</v>
      </c>
      <c r="K10" s="136">
        <f t="shared" si="1"/>
        <v>141391.5</v>
      </c>
      <c r="L10" s="136">
        <f t="shared" si="1"/>
        <v>141391.5</v>
      </c>
      <c r="M10" s="136">
        <f t="shared" si="1"/>
        <v>141391.5</v>
      </c>
      <c r="N10" s="136">
        <f t="shared" si="1"/>
        <v>141391.5</v>
      </c>
      <c r="O10" s="96">
        <v>1578004</v>
      </c>
      <c r="P10" s="96">
        <v>1625399</v>
      </c>
      <c r="Q10" s="96">
        <v>1696698</v>
      </c>
    </row>
    <row r="11" spans="1:42" ht="13.5" customHeight="1" x14ac:dyDescent="0.2">
      <c r="A11" s="66" t="s">
        <v>228</v>
      </c>
      <c r="B11" s="136">
        <f t="shared" si="0"/>
        <v>0</v>
      </c>
      <c r="C11" s="136">
        <f>$O$11/12</f>
        <v>0</v>
      </c>
      <c r="D11" s="136">
        <f t="shared" ref="D11:N11" si="2">$O$11/12</f>
        <v>0</v>
      </c>
      <c r="E11" s="136">
        <f t="shared" si="2"/>
        <v>0</v>
      </c>
      <c r="F11" s="136">
        <f t="shared" si="2"/>
        <v>0</v>
      </c>
      <c r="G11" s="136">
        <f t="shared" si="2"/>
        <v>0</v>
      </c>
      <c r="H11" s="136">
        <f t="shared" si="2"/>
        <v>0</v>
      </c>
      <c r="I11" s="136">
        <f t="shared" si="2"/>
        <v>0</v>
      </c>
      <c r="J11" s="136">
        <f t="shared" si="2"/>
        <v>0</v>
      </c>
      <c r="K11" s="136">
        <f t="shared" si="2"/>
        <v>0</v>
      </c>
      <c r="L11" s="136">
        <f t="shared" si="2"/>
        <v>0</v>
      </c>
      <c r="M11" s="136">
        <f t="shared" si="2"/>
        <v>0</v>
      </c>
      <c r="N11" s="136">
        <f t="shared" si="2"/>
        <v>0</v>
      </c>
      <c r="O11" s="96">
        <v>0</v>
      </c>
      <c r="P11" s="96"/>
      <c r="Q11" s="96"/>
    </row>
    <row r="12" spans="1:42" ht="13.5" customHeight="1" x14ac:dyDescent="0.2">
      <c r="A12" s="67" t="s">
        <v>184</v>
      </c>
      <c r="B12" s="136">
        <f t="shared" ref="B12:B23" si="3">SUM(C12:N12)</f>
        <v>2939566</v>
      </c>
      <c r="C12" s="137"/>
      <c r="D12" s="137"/>
      <c r="E12" s="137">
        <v>1400000</v>
      </c>
      <c r="F12" s="137"/>
      <c r="G12" s="137"/>
      <c r="H12" s="137"/>
      <c r="I12" s="137"/>
      <c r="J12" s="137"/>
      <c r="K12" s="137">
        <v>1400000</v>
      </c>
      <c r="L12" s="137"/>
      <c r="M12" s="137"/>
      <c r="N12" s="137">
        <v>139566</v>
      </c>
      <c r="O12" s="96">
        <v>2927736</v>
      </c>
      <c r="P12" s="96">
        <v>2927736</v>
      </c>
      <c r="Q12" s="96">
        <v>2939566</v>
      </c>
    </row>
    <row r="13" spans="1:42" ht="13.5" customHeight="1" x14ac:dyDescent="0.2">
      <c r="A13" s="68" t="s">
        <v>185</v>
      </c>
      <c r="B13" s="137">
        <f t="shared" si="3"/>
        <v>565413</v>
      </c>
      <c r="C13" s="137">
        <f>$Q$13/12</f>
        <v>47117.75</v>
      </c>
      <c r="D13" s="137">
        <f t="shared" ref="D13:N13" si="4">$Q$13/12</f>
        <v>47117.75</v>
      </c>
      <c r="E13" s="137">
        <f t="shared" si="4"/>
        <v>47117.75</v>
      </c>
      <c r="F13" s="137">
        <f t="shared" si="4"/>
        <v>47117.75</v>
      </c>
      <c r="G13" s="137">
        <f t="shared" si="4"/>
        <v>47117.75</v>
      </c>
      <c r="H13" s="137">
        <f t="shared" si="4"/>
        <v>47117.75</v>
      </c>
      <c r="I13" s="137">
        <f t="shared" si="4"/>
        <v>47117.75</v>
      </c>
      <c r="J13" s="137">
        <f t="shared" si="4"/>
        <v>47117.75</v>
      </c>
      <c r="K13" s="137">
        <f t="shared" si="4"/>
        <v>47117.75</v>
      </c>
      <c r="L13" s="137">
        <f t="shared" si="4"/>
        <v>47117.75</v>
      </c>
      <c r="M13" s="137">
        <f t="shared" si="4"/>
        <v>47117.75</v>
      </c>
      <c r="N13" s="137">
        <f t="shared" si="4"/>
        <v>47117.75</v>
      </c>
      <c r="O13" s="96">
        <v>493868</v>
      </c>
      <c r="P13" s="96">
        <v>513867</v>
      </c>
      <c r="Q13" s="96">
        <v>565413</v>
      </c>
    </row>
    <row r="14" spans="1:42" ht="13.5" customHeight="1" x14ac:dyDescent="0.2">
      <c r="A14" s="68" t="s">
        <v>186</v>
      </c>
      <c r="B14" s="137">
        <f t="shared" si="3"/>
        <v>77972</v>
      </c>
      <c r="C14" s="137">
        <f>$Q$14/12</f>
        <v>6497.666666666667</v>
      </c>
      <c r="D14" s="137">
        <f t="shared" ref="D14:N14" si="5">$Q$14/12</f>
        <v>6497.666666666667</v>
      </c>
      <c r="E14" s="137">
        <f t="shared" si="5"/>
        <v>6497.666666666667</v>
      </c>
      <c r="F14" s="137">
        <f t="shared" si="5"/>
        <v>6497.666666666667</v>
      </c>
      <c r="G14" s="137">
        <f t="shared" si="5"/>
        <v>6497.666666666667</v>
      </c>
      <c r="H14" s="137">
        <f t="shared" si="5"/>
        <v>6497.666666666667</v>
      </c>
      <c r="I14" s="137">
        <f t="shared" si="5"/>
        <v>6497.666666666667</v>
      </c>
      <c r="J14" s="137">
        <f t="shared" si="5"/>
        <v>6497.666666666667</v>
      </c>
      <c r="K14" s="137">
        <f t="shared" si="5"/>
        <v>6497.666666666667</v>
      </c>
      <c r="L14" s="137">
        <f t="shared" si="5"/>
        <v>6497.666666666667</v>
      </c>
      <c r="M14" s="137">
        <f t="shared" si="5"/>
        <v>6497.666666666667</v>
      </c>
      <c r="N14" s="137">
        <f t="shared" si="5"/>
        <v>6497.666666666667</v>
      </c>
      <c r="O14" s="96">
        <v>123949</v>
      </c>
      <c r="P14" s="96">
        <v>108665</v>
      </c>
      <c r="Q14" s="96">
        <v>77972</v>
      </c>
    </row>
    <row r="15" spans="1:42" ht="13.5" customHeight="1" x14ac:dyDescent="0.2">
      <c r="A15" s="68" t="s">
        <v>230</v>
      </c>
      <c r="B15" s="137">
        <f t="shared" si="3"/>
        <v>0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96">
        <v>0</v>
      </c>
      <c r="P15" s="96"/>
      <c r="Q15" s="96"/>
    </row>
    <row r="16" spans="1:42" s="304" customFormat="1" ht="13.5" customHeight="1" x14ac:dyDescent="0.2">
      <c r="A16" s="227" t="s">
        <v>235</v>
      </c>
      <c r="B16" s="228">
        <f t="shared" si="3"/>
        <v>5279649</v>
      </c>
      <c r="C16" s="228">
        <f>SUM(C10:C15)</f>
        <v>195006.91666666666</v>
      </c>
      <c r="D16" s="228">
        <f t="shared" ref="D16:N16" si="6">SUM(D10:D15)</f>
        <v>195006.91666666666</v>
      </c>
      <c r="E16" s="228">
        <f t="shared" si="6"/>
        <v>1595006.9166666667</v>
      </c>
      <c r="F16" s="228">
        <f t="shared" si="6"/>
        <v>195006.91666666666</v>
      </c>
      <c r="G16" s="228">
        <f t="shared" si="6"/>
        <v>195006.91666666666</v>
      </c>
      <c r="H16" s="228">
        <f t="shared" si="6"/>
        <v>195006.91666666666</v>
      </c>
      <c r="I16" s="228">
        <f t="shared" si="6"/>
        <v>195006.91666666666</v>
      </c>
      <c r="J16" s="228">
        <f t="shared" si="6"/>
        <v>195006.91666666666</v>
      </c>
      <c r="K16" s="228">
        <f t="shared" si="6"/>
        <v>1595006.9166666667</v>
      </c>
      <c r="L16" s="228">
        <f t="shared" si="6"/>
        <v>195006.91666666666</v>
      </c>
      <c r="M16" s="228">
        <f t="shared" si="6"/>
        <v>195006.91666666666</v>
      </c>
      <c r="N16" s="228">
        <f t="shared" si="6"/>
        <v>334572.91666666669</v>
      </c>
      <c r="O16" s="229">
        <f>SUM(O10:O15)</f>
        <v>5123557</v>
      </c>
      <c r="P16" s="229">
        <f>SUM(P10:P15)</f>
        <v>5175667</v>
      </c>
      <c r="Q16" s="229">
        <f>SUM(Q9:Q15)</f>
        <v>5279649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</row>
    <row r="17" spans="1:42" s="304" customFormat="1" ht="13.5" customHeight="1" x14ac:dyDescent="0.2">
      <c r="A17" s="227" t="s">
        <v>236</v>
      </c>
      <c r="B17" s="228">
        <f t="shared" si="3"/>
        <v>3424185</v>
      </c>
      <c r="C17" s="228"/>
      <c r="D17" s="228">
        <v>1289124</v>
      </c>
      <c r="E17" s="228">
        <v>935061</v>
      </c>
      <c r="F17" s="228"/>
      <c r="G17" s="228"/>
      <c r="H17" s="228"/>
      <c r="I17" s="228">
        <v>1200000</v>
      </c>
      <c r="J17" s="228"/>
      <c r="K17" s="228"/>
      <c r="L17" s="228"/>
      <c r="M17" s="228"/>
      <c r="N17" s="228"/>
      <c r="O17" s="229">
        <v>1289124</v>
      </c>
      <c r="P17" s="229">
        <v>2224185</v>
      </c>
      <c r="Q17" s="229">
        <v>3424185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</row>
    <row r="18" spans="1:42" ht="13.5" customHeight="1" x14ac:dyDescent="0.2">
      <c r="A18" s="68" t="s">
        <v>231</v>
      </c>
      <c r="B18" s="137">
        <f>SUM(B19:B20)</f>
        <v>61200</v>
      </c>
      <c r="C18" s="137">
        <f t="shared" ref="C18:N18" si="7">SUM(C19:C20)</f>
        <v>0</v>
      </c>
      <c r="D18" s="137">
        <f t="shared" si="7"/>
        <v>0</v>
      </c>
      <c r="E18" s="137"/>
      <c r="F18" s="137"/>
      <c r="G18" s="137"/>
      <c r="H18" s="137"/>
      <c r="I18" s="137">
        <f t="shared" si="7"/>
        <v>0</v>
      </c>
      <c r="J18" s="137">
        <f t="shared" si="7"/>
        <v>0</v>
      </c>
      <c r="K18" s="137">
        <f t="shared" si="7"/>
        <v>0</v>
      </c>
      <c r="L18" s="137">
        <f t="shared" si="7"/>
        <v>0</v>
      </c>
      <c r="M18" s="137">
        <f t="shared" si="7"/>
        <v>61200</v>
      </c>
      <c r="N18" s="137">
        <f t="shared" si="7"/>
        <v>0</v>
      </c>
      <c r="O18" s="96">
        <f>SUM(O19:O20)</f>
        <v>4000</v>
      </c>
      <c r="P18" s="96"/>
      <c r="Q18" s="96"/>
    </row>
    <row r="19" spans="1:42" ht="13.5" customHeight="1" x14ac:dyDescent="0.2">
      <c r="A19" s="66" t="s">
        <v>227</v>
      </c>
      <c r="B19" s="137">
        <f t="shared" si="3"/>
        <v>14965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>
        <v>14965</v>
      </c>
      <c r="N19" s="137"/>
      <c r="O19" s="96">
        <v>4000</v>
      </c>
      <c r="P19" s="96">
        <v>10</v>
      </c>
      <c r="Q19" s="96">
        <v>14965</v>
      </c>
    </row>
    <row r="20" spans="1:42" ht="13.5" customHeight="1" x14ac:dyDescent="0.2">
      <c r="A20" s="66" t="s">
        <v>228</v>
      </c>
      <c r="B20" s="137">
        <f t="shared" si="3"/>
        <v>46235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>
        <v>46235</v>
      </c>
      <c r="N20" s="137"/>
      <c r="O20" s="96">
        <v>0</v>
      </c>
      <c r="P20" s="96"/>
      <c r="Q20" s="96">
        <v>46235</v>
      </c>
    </row>
    <row r="21" spans="1:42" ht="13.5" customHeight="1" x14ac:dyDescent="0.2">
      <c r="A21" s="66" t="s">
        <v>232</v>
      </c>
      <c r="B21" s="137">
        <f t="shared" si="3"/>
        <v>140901</v>
      </c>
      <c r="C21" s="137">
        <f>$Q$21/12</f>
        <v>11741.75</v>
      </c>
      <c r="D21" s="137">
        <f t="shared" ref="D21:N21" si="8">$Q$21/12</f>
        <v>11741.75</v>
      </c>
      <c r="E21" s="137">
        <f t="shared" si="8"/>
        <v>11741.75</v>
      </c>
      <c r="F21" s="137">
        <f t="shared" si="8"/>
        <v>11741.75</v>
      </c>
      <c r="G21" s="137">
        <f t="shared" si="8"/>
        <v>11741.75</v>
      </c>
      <c r="H21" s="137">
        <f t="shared" si="8"/>
        <v>11741.75</v>
      </c>
      <c r="I21" s="137">
        <f t="shared" si="8"/>
        <v>11741.75</v>
      </c>
      <c r="J21" s="137">
        <f t="shared" si="8"/>
        <v>11741.75</v>
      </c>
      <c r="K21" s="137">
        <f t="shared" si="8"/>
        <v>11741.75</v>
      </c>
      <c r="L21" s="137">
        <f t="shared" si="8"/>
        <v>11741.75</v>
      </c>
      <c r="M21" s="137">
        <f t="shared" si="8"/>
        <v>11741.75</v>
      </c>
      <c r="N21" s="137">
        <f t="shared" si="8"/>
        <v>11741.75</v>
      </c>
      <c r="O21" s="96">
        <v>139801</v>
      </c>
      <c r="P21" s="96">
        <v>139801</v>
      </c>
      <c r="Q21" s="96">
        <v>140901</v>
      </c>
    </row>
    <row r="22" spans="1:42" ht="13.5" customHeight="1" x14ac:dyDescent="0.2">
      <c r="A22" s="68" t="s">
        <v>233</v>
      </c>
      <c r="B22" s="137">
        <f t="shared" si="3"/>
        <v>424</v>
      </c>
      <c r="C22" s="137"/>
      <c r="D22" s="137"/>
      <c r="E22" s="137"/>
      <c r="F22" s="137"/>
      <c r="G22" s="137"/>
      <c r="H22" s="137"/>
      <c r="I22" s="137"/>
      <c r="J22" s="137"/>
      <c r="K22" s="137">
        <v>424</v>
      </c>
      <c r="L22" s="137"/>
      <c r="M22" s="137"/>
      <c r="N22" s="137"/>
      <c r="O22" s="96">
        <v>0</v>
      </c>
      <c r="P22" s="96"/>
      <c r="Q22" s="96">
        <v>424</v>
      </c>
    </row>
    <row r="23" spans="1:42" s="237" customFormat="1" ht="13.5" customHeight="1" x14ac:dyDescent="0.2">
      <c r="A23" s="232" t="s">
        <v>187</v>
      </c>
      <c r="B23" s="233">
        <f t="shared" si="3"/>
        <v>202525</v>
      </c>
      <c r="C23" s="234">
        <f>SUM(C18,C21:C22)</f>
        <v>11741.75</v>
      </c>
      <c r="D23" s="234">
        <f t="shared" ref="D23:N23" si="9">SUM(D18,D21:D22)</f>
        <v>11741.75</v>
      </c>
      <c r="E23" s="234">
        <f t="shared" si="9"/>
        <v>11741.75</v>
      </c>
      <c r="F23" s="234">
        <f t="shared" si="9"/>
        <v>11741.75</v>
      </c>
      <c r="G23" s="234">
        <f t="shared" si="9"/>
        <v>11741.75</v>
      </c>
      <c r="H23" s="234">
        <f t="shared" si="9"/>
        <v>11741.75</v>
      </c>
      <c r="I23" s="234">
        <f t="shared" si="9"/>
        <v>11741.75</v>
      </c>
      <c r="J23" s="234">
        <f t="shared" si="9"/>
        <v>11741.75</v>
      </c>
      <c r="K23" s="234">
        <f t="shared" si="9"/>
        <v>12165.75</v>
      </c>
      <c r="L23" s="234">
        <f t="shared" si="9"/>
        <v>11741.75</v>
      </c>
      <c r="M23" s="234">
        <f t="shared" si="9"/>
        <v>72941.75</v>
      </c>
      <c r="N23" s="234">
        <f t="shared" si="9"/>
        <v>11741.75</v>
      </c>
      <c r="O23" s="235">
        <f>SUM(O20:O22)</f>
        <v>139801</v>
      </c>
      <c r="P23" s="235">
        <f>SUM(P20:P22)</f>
        <v>139801</v>
      </c>
      <c r="Q23" s="235">
        <f>SUM(Q19:Q22)</f>
        <v>202525</v>
      </c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</row>
    <row r="24" spans="1:42" ht="21.6" customHeight="1" thickBot="1" x14ac:dyDescent="0.25">
      <c r="A24" s="230" t="s">
        <v>191</v>
      </c>
      <c r="B24" s="231">
        <f>SUM(C24:N24)</f>
        <v>8906359.0000000019</v>
      </c>
      <c r="C24" s="231">
        <f>SUM(C16,C17,C23)</f>
        <v>206748.66666666666</v>
      </c>
      <c r="D24" s="231">
        <f t="shared" ref="D24:N24" si="10">SUM(D16,D17,D23)</f>
        <v>1495872.6666666667</v>
      </c>
      <c r="E24" s="231">
        <f t="shared" si="10"/>
        <v>2541809.666666667</v>
      </c>
      <c r="F24" s="231">
        <f t="shared" si="10"/>
        <v>206748.66666666666</v>
      </c>
      <c r="G24" s="231">
        <f t="shared" si="10"/>
        <v>206748.66666666666</v>
      </c>
      <c r="H24" s="231">
        <f t="shared" si="10"/>
        <v>206748.66666666666</v>
      </c>
      <c r="I24" s="231">
        <f t="shared" si="10"/>
        <v>1406748.6666666667</v>
      </c>
      <c r="J24" s="231">
        <f t="shared" si="10"/>
        <v>206748.66666666666</v>
      </c>
      <c r="K24" s="231">
        <f t="shared" si="10"/>
        <v>1607172.6666666667</v>
      </c>
      <c r="L24" s="231">
        <f t="shared" si="10"/>
        <v>206748.66666666666</v>
      </c>
      <c r="M24" s="231">
        <f t="shared" si="10"/>
        <v>267948.66666666663</v>
      </c>
      <c r="N24" s="231">
        <f t="shared" si="10"/>
        <v>346314.66666666669</v>
      </c>
      <c r="O24" s="231">
        <f>SUM(O16+O17+O18+O21)</f>
        <v>6556482</v>
      </c>
      <c r="P24" s="231">
        <f>SUM(P16+P17+P18+P21)</f>
        <v>7539653</v>
      </c>
      <c r="Q24" s="231">
        <f>SUM(Q16+Q17+Q23)</f>
        <v>8906359</v>
      </c>
    </row>
    <row r="25" spans="1:42" ht="13.5" customHeight="1" x14ac:dyDescent="0.2">
      <c r="A25" s="226" t="s">
        <v>83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P25" s="96"/>
      <c r="Q25" s="96"/>
    </row>
    <row r="26" spans="1:42" ht="13.5" customHeight="1" x14ac:dyDescent="0.2">
      <c r="A26" s="67" t="s">
        <v>94</v>
      </c>
      <c r="B26" s="136">
        <f t="shared" ref="B26:B31" si="11">SUM(C26:N26)</f>
        <v>1603002.9999999998</v>
      </c>
      <c r="C26" s="136">
        <f>$Q$26/12</f>
        <v>133583.58333333334</v>
      </c>
      <c r="D26" s="136">
        <f t="shared" ref="D26:N26" si="12">$Q$26/12</f>
        <v>133583.58333333334</v>
      </c>
      <c r="E26" s="136">
        <f t="shared" si="12"/>
        <v>133583.58333333334</v>
      </c>
      <c r="F26" s="136">
        <f t="shared" si="12"/>
        <v>133583.58333333334</v>
      </c>
      <c r="G26" s="136">
        <f t="shared" si="12"/>
        <v>133583.58333333334</v>
      </c>
      <c r="H26" s="136">
        <f t="shared" si="12"/>
        <v>133583.58333333334</v>
      </c>
      <c r="I26" s="136">
        <f t="shared" si="12"/>
        <v>133583.58333333334</v>
      </c>
      <c r="J26" s="136">
        <f t="shared" si="12"/>
        <v>133583.58333333334</v>
      </c>
      <c r="K26" s="136">
        <f t="shared" si="12"/>
        <v>133583.58333333334</v>
      </c>
      <c r="L26" s="136">
        <f t="shared" si="12"/>
        <v>133583.58333333334</v>
      </c>
      <c r="M26" s="136">
        <f t="shared" si="12"/>
        <v>133583.58333333334</v>
      </c>
      <c r="N26" s="136">
        <f t="shared" si="12"/>
        <v>133583.58333333334</v>
      </c>
      <c r="O26" s="96">
        <v>1565605</v>
      </c>
      <c r="P26" s="96">
        <v>1584885</v>
      </c>
      <c r="Q26" s="96">
        <v>1603003</v>
      </c>
    </row>
    <row r="27" spans="1:42" ht="13.5" customHeight="1" x14ac:dyDescent="0.2">
      <c r="A27" s="68" t="s">
        <v>95</v>
      </c>
      <c r="B27" s="136">
        <f t="shared" si="11"/>
        <v>222559.00000000003</v>
      </c>
      <c r="C27" s="137">
        <f>$Q$27/12</f>
        <v>18546.583333333332</v>
      </c>
      <c r="D27" s="137">
        <f t="shared" ref="D27:N27" si="13">$Q$27/12</f>
        <v>18546.583333333332</v>
      </c>
      <c r="E27" s="137">
        <f t="shared" si="13"/>
        <v>18546.583333333332</v>
      </c>
      <c r="F27" s="137">
        <f t="shared" si="13"/>
        <v>18546.583333333332</v>
      </c>
      <c r="G27" s="137">
        <f t="shared" si="13"/>
        <v>18546.583333333332</v>
      </c>
      <c r="H27" s="137">
        <f t="shared" si="13"/>
        <v>18546.583333333332</v>
      </c>
      <c r="I27" s="137">
        <f t="shared" si="13"/>
        <v>18546.583333333332</v>
      </c>
      <c r="J27" s="137">
        <f t="shared" si="13"/>
        <v>18546.583333333332</v>
      </c>
      <c r="K27" s="137">
        <f t="shared" si="13"/>
        <v>18546.583333333332</v>
      </c>
      <c r="L27" s="137">
        <f t="shared" si="13"/>
        <v>18546.583333333332</v>
      </c>
      <c r="M27" s="137">
        <f t="shared" si="13"/>
        <v>18546.583333333332</v>
      </c>
      <c r="N27" s="137">
        <f t="shared" si="13"/>
        <v>18546.583333333332</v>
      </c>
      <c r="O27" s="96">
        <v>222256</v>
      </c>
      <c r="P27" s="96">
        <v>224576</v>
      </c>
      <c r="Q27" s="96">
        <v>222559</v>
      </c>
    </row>
    <row r="28" spans="1:42" ht="13.5" customHeight="1" x14ac:dyDescent="0.2">
      <c r="A28" s="68" t="s">
        <v>96</v>
      </c>
      <c r="B28" s="136">
        <f t="shared" si="11"/>
        <v>1962579.9999999998</v>
      </c>
      <c r="C28" s="137">
        <f>$Q$28/12</f>
        <v>163548.33333333334</v>
      </c>
      <c r="D28" s="137">
        <f t="shared" ref="D28:N28" si="14">$Q$28/12</f>
        <v>163548.33333333334</v>
      </c>
      <c r="E28" s="137">
        <f t="shared" si="14"/>
        <v>163548.33333333334</v>
      </c>
      <c r="F28" s="137">
        <f t="shared" si="14"/>
        <v>163548.33333333334</v>
      </c>
      <c r="G28" s="137">
        <f t="shared" si="14"/>
        <v>163548.33333333334</v>
      </c>
      <c r="H28" s="137">
        <f t="shared" si="14"/>
        <v>163548.33333333334</v>
      </c>
      <c r="I28" s="137">
        <f t="shared" si="14"/>
        <v>163548.33333333334</v>
      </c>
      <c r="J28" s="137">
        <f t="shared" si="14"/>
        <v>163548.33333333334</v>
      </c>
      <c r="K28" s="137">
        <f t="shared" si="14"/>
        <v>163548.33333333334</v>
      </c>
      <c r="L28" s="137">
        <f t="shared" si="14"/>
        <v>163548.33333333334</v>
      </c>
      <c r="M28" s="137">
        <f t="shared" si="14"/>
        <v>163548.33333333334</v>
      </c>
      <c r="N28" s="137">
        <f t="shared" si="14"/>
        <v>163548.33333333334</v>
      </c>
      <c r="O28" s="96">
        <v>1832800</v>
      </c>
      <c r="P28" s="96">
        <v>1891922</v>
      </c>
      <c r="Q28" s="96">
        <v>1962580</v>
      </c>
    </row>
    <row r="29" spans="1:42" ht="13.5" customHeight="1" x14ac:dyDescent="0.2">
      <c r="A29" s="68" t="s">
        <v>188</v>
      </c>
      <c r="B29" s="136">
        <f t="shared" si="11"/>
        <v>22959</v>
      </c>
      <c r="C29" s="137">
        <f>$O$29/12</f>
        <v>1913.25</v>
      </c>
      <c r="D29" s="137">
        <f t="shared" ref="D29:N29" si="15">$O$29/12</f>
        <v>1913.25</v>
      </c>
      <c r="E29" s="137">
        <f t="shared" si="15"/>
        <v>1913.25</v>
      </c>
      <c r="F29" s="137">
        <f t="shared" si="15"/>
        <v>1913.25</v>
      </c>
      <c r="G29" s="137">
        <f t="shared" si="15"/>
        <v>1913.25</v>
      </c>
      <c r="H29" s="137">
        <f t="shared" si="15"/>
        <v>1913.25</v>
      </c>
      <c r="I29" s="137">
        <f t="shared" si="15"/>
        <v>1913.25</v>
      </c>
      <c r="J29" s="137">
        <f t="shared" si="15"/>
        <v>1913.25</v>
      </c>
      <c r="K29" s="137">
        <f t="shared" si="15"/>
        <v>1913.25</v>
      </c>
      <c r="L29" s="137">
        <f t="shared" si="15"/>
        <v>1913.25</v>
      </c>
      <c r="M29" s="137">
        <f t="shared" si="15"/>
        <v>1913.25</v>
      </c>
      <c r="N29" s="137">
        <f t="shared" si="15"/>
        <v>1913.25</v>
      </c>
      <c r="O29" s="96">
        <v>22959</v>
      </c>
      <c r="P29" s="96">
        <v>22959</v>
      </c>
      <c r="Q29" s="96">
        <v>22959</v>
      </c>
    </row>
    <row r="30" spans="1:42" ht="13.5" customHeight="1" x14ac:dyDescent="0.2">
      <c r="A30" s="68" t="s">
        <v>189</v>
      </c>
      <c r="B30" s="136">
        <f t="shared" si="11"/>
        <v>1817118</v>
      </c>
      <c r="C30" s="137">
        <f>$Q$30/12</f>
        <v>151426.5</v>
      </c>
      <c r="D30" s="137">
        <f t="shared" ref="D30:N30" si="16">$Q$30/12</f>
        <v>151426.5</v>
      </c>
      <c r="E30" s="137">
        <f t="shared" si="16"/>
        <v>151426.5</v>
      </c>
      <c r="F30" s="137">
        <f t="shared" si="16"/>
        <v>151426.5</v>
      </c>
      <c r="G30" s="137">
        <f t="shared" si="16"/>
        <v>151426.5</v>
      </c>
      <c r="H30" s="137">
        <f t="shared" si="16"/>
        <v>151426.5</v>
      </c>
      <c r="I30" s="137">
        <f t="shared" si="16"/>
        <v>151426.5</v>
      </c>
      <c r="J30" s="137">
        <f t="shared" si="16"/>
        <v>151426.5</v>
      </c>
      <c r="K30" s="137">
        <f t="shared" si="16"/>
        <v>151426.5</v>
      </c>
      <c r="L30" s="137">
        <f t="shared" si="16"/>
        <v>151426.5</v>
      </c>
      <c r="M30" s="137">
        <f t="shared" si="16"/>
        <v>151426.5</v>
      </c>
      <c r="N30" s="137">
        <f t="shared" si="16"/>
        <v>151426.5</v>
      </c>
      <c r="O30" s="96">
        <v>1298556</v>
      </c>
      <c r="P30" s="96">
        <v>2086606</v>
      </c>
      <c r="Q30" s="96">
        <v>1817118</v>
      </c>
    </row>
    <row r="31" spans="1:42" ht="13.5" customHeight="1" x14ac:dyDescent="0.2">
      <c r="A31" s="238" t="s">
        <v>190</v>
      </c>
      <c r="B31" s="135">
        <f t="shared" si="11"/>
        <v>0</v>
      </c>
      <c r="C31" s="138">
        <v>0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P31" s="96"/>
      <c r="Q31" s="96"/>
    </row>
    <row r="32" spans="1:42" ht="13.5" customHeight="1" x14ac:dyDescent="0.2">
      <c r="A32" s="239" t="s">
        <v>234</v>
      </c>
      <c r="B32" s="233">
        <f>SUM(B26:B31)</f>
        <v>5628219</v>
      </c>
      <c r="C32" s="233">
        <f>SUM(C26:C31)</f>
        <v>469018.25</v>
      </c>
      <c r="D32" s="233">
        <f t="shared" ref="D32:N32" si="17">SUM(D26:D31)</f>
        <v>469018.25</v>
      </c>
      <c r="E32" s="233">
        <f t="shared" si="17"/>
        <v>469018.25</v>
      </c>
      <c r="F32" s="233">
        <f t="shared" si="17"/>
        <v>469018.25</v>
      </c>
      <c r="G32" s="233">
        <f t="shared" si="17"/>
        <v>469018.25</v>
      </c>
      <c r="H32" s="233">
        <f t="shared" si="17"/>
        <v>469018.25</v>
      </c>
      <c r="I32" s="233">
        <f t="shared" si="17"/>
        <v>469018.25</v>
      </c>
      <c r="J32" s="233">
        <f t="shared" si="17"/>
        <v>469018.25</v>
      </c>
      <c r="K32" s="233">
        <f t="shared" si="17"/>
        <v>469018.25</v>
      </c>
      <c r="L32" s="233">
        <f t="shared" si="17"/>
        <v>469018.25</v>
      </c>
      <c r="M32" s="233">
        <f t="shared" si="17"/>
        <v>469018.25</v>
      </c>
      <c r="N32" s="240">
        <f t="shared" si="17"/>
        <v>469018.25</v>
      </c>
      <c r="O32" s="96">
        <f>SUM(O26:O30)</f>
        <v>4942176</v>
      </c>
      <c r="P32" s="96">
        <f t="shared" ref="P32:Q32" si="18">SUM(P26:P30)</f>
        <v>5810948</v>
      </c>
      <c r="Q32" s="96">
        <f t="shared" si="18"/>
        <v>5628219</v>
      </c>
    </row>
    <row r="33" spans="1:42" ht="13.5" customHeight="1" x14ac:dyDescent="0.2">
      <c r="A33" s="67" t="s">
        <v>97</v>
      </c>
      <c r="B33" s="136">
        <f t="shared" ref="B33:B38" si="19">SUM(C33:N33)</f>
        <v>713761</v>
      </c>
      <c r="C33" s="136">
        <v>100000</v>
      </c>
      <c r="D33" s="136">
        <v>50000</v>
      </c>
      <c r="E33" s="136">
        <v>50000</v>
      </c>
      <c r="F33" s="136">
        <v>50000</v>
      </c>
      <c r="G33" s="136">
        <v>50000</v>
      </c>
      <c r="H33" s="136">
        <v>100000</v>
      </c>
      <c r="I33" s="136">
        <v>100000</v>
      </c>
      <c r="J33" s="136">
        <v>50000</v>
      </c>
      <c r="K33" s="136">
        <v>50000</v>
      </c>
      <c r="L33" s="136">
        <v>50234</v>
      </c>
      <c r="M33" s="136">
        <v>63527</v>
      </c>
      <c r="N33" s="136"/>
      <c r="O33" s="96">
        <v>960076</v>
      </c>
      <c r="P33" s="96">
        <v>1000234</v>
      </c>
      <c r="Q33" s="96">
        <v>713761</v>
      </c>
    </row>
    <row r="34" spans="1:42" ht="13.5" customHeight="1" x14ac:dyDescent="0.2">
      <c r="A34" s="68" t="s">
        <v>98</v>
      </c>
      <c r="B34" s="137">
        <f t="shared" si="19"/>
        <v>667251</v>
      </c>
      <c r="C34" s="137"/>
      <c r="D34" s="137">
        <v>50000</v>
      </c>
      <c r="E34" s="137">
        <v>100000</v>
      </c>
      <c r="F34" s="137">
        <v>100000</v>
      </c>
      <c r="G34" s="137">
        <v>100000</v>
      </c>
      <c r="H34" s="137">
        <v>100000</v>
      </c>
      <c r="I34" s="137">
        <v>50000</v>
      </c>
      <c r="J34" s="137">
        <v>50000</v>
      </c>
      <c r="K34" s="137">
        <v>50000</v>
      </c>
      <c r="L34" s="137">
        <v>50000</v>
      </c>
      <c r="M34" s="137">
        <v>17251</v>
      </c>
      <c r="N34" s="137"/>
      <c r="O34" s="96">
        <v>596737</v>
      </c>
      <c r="P34" s="96">
        <v>665537</v>
      </c>
      <c r="Q34" s="96">
        <v>667251</v>
      </c>
    </row>
    <row r="35" spans="1:42" ht="13.5" customHeight="1" x14ac:dyDescent="0.2">
      <c r="A35" s="68" t="s">
        <v>99</v>
      </c>
      <c r="B35" s="137">
        <f t="shared" si="19"/>
        <v>638584</v>
      </c>
      <c r="C35" s="137"/>
      <c r="D35" s="137"/>
      <c r="E35" s="137"/>
      <c r="F35" s="137">
        <v>2000</v>
      </c>
      <c r="G35" s="137"/>
      <c r="H35" s="137"/>
      <c r="I35" s="137">
        <v>2400</v>
      </c>
      <c r="J35" s="137"/>
      <c r="K35" s="137">
        <v>634184</v>
      </c>
      <c r="L35" s="137"/>
      <c r="M35" s="137"/>
      <c r="N35" s="137"/>
      <c r="O35" s="96">
        <v>4400</v>
      </c>
      <c r="P35" s="96">
        <v>4400</v>
      </c>
      <c r="Q35" s="96">
        <v>638584</v>
      </c>
    </row>
    <row r="36" spans="1:42" s="304" customFormat="1" ht="13.5" customHeight="1" x14ac:dyDescent="0.2">
      <c r="A36" s="226" t="s">
        <v>237</v>
      </c>
      <c r="B36" s="228">
        <f t="shared" si="19"/>
        <v>2019596</v>
      </c>
      <c r="C36" s="305">
        <f>SUM(C33:C35)</f>
        <v>100000</v>
      </c>
      <c r="D36" s="305">
        <f t="shared" ref="D36:N36" si="20">SUM(D33:D35)</f>
        <v>100000</v>
      </c>
      <c r="E36" s="305">
        <f t="shared" si="20"/>
        <v>150000</v>
      </c>
      <c r="F36" s="305">
        <f t="shared" si="20"/>
        <v>152000</v>
      </c>
      <c r="G36" s="305">
        <f t="shared" si="20"/>
        <v>150000</v>
      </c>
      <c r="H36" s="305">
        <f t="shared" si="20"/>
        <v>200000</v>
      </c>
      <c r="I36" s="305">
        <f t="shared" si="20"/>
        <v>152400</v>
      </c>
      <c r="J36" s="305">
        <f t="shared" si="20"/>
        <v>100000</v>
      </c>
      <c r="K36" s="305">
        <f t="shared" si="20"/>
        <v>734184</v>
      </c>
      <c r="L36" s="305">
        <f t="shared" si="20"/>
        <v>100234</v>
      </c>
      <c r="M36" s="305">
        <f t="shared" si="20"/>
        <v>80778</v>
      </c>
      <c r="N36" s="305">
        <f t="shared" si="20"/>
        <v>0</v>
      </c>
      <c r="O36" s="229">
        <f>SUM(O33:O35)</f>
        <v>1561213</v>
      </c>
      <c r="P36" s="229">
        <f>SUM(P33:P35)</f>
        <v>1670171</v>
      </c>
      <c r="Q36" s="229">
        <f>SUM(Q33:Q35)</f>
        <v>2019596</v>
      </c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</row>
    <row r="37" spans="1:42" s="304" customFormat="1" ht="13.5" customHeight="1" x14ac:dyDescent="0.2">
      <c r="A37" s="226" t="s">
        <v>211</v>
      </c>
      <c r="B37" s="305">
        <f t="shared" si="19"/>
        <v>1258544</v>
      </c>
      <c r="C37" s="305"/>
      <c r="D37" s="305">
        <v>53093</v>
      </c>
      <c r="E37" s="305"/>
      <c r="F37" s="305"/>
      <c r="G37" s="305">
        <v>5451</v>
      </c>
      <c r="H37" s="305"/>
      <c r="I37" s="305"/>
      <c r="J37" s="305"/>
      <c r="K37" s="305"/>
      <c r="L37" s="305">
        <v>1200000</v>
      </c>
      <c r="M37" s="305"/>
      <c r="N37" s="305"/>
      <c r="O37" s="306">
        <v>53093</v>
      </c>
      <c r="P37" s="229">
        <v>58544</v>
      </c>
      <c r="Q37" s="229">
        <v>1258544</v>
      </c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</row>
    <row r="38" spans="1:42" ht="27" customHeight="1" x14ac:dyDescent="0.2">
      <c r="A38" s="48" t="s">
        <v>192</v>
      </c>
      <c r="B38" s="80">
        <f t="shared" si="19"/>
        <v>8906359</v>
      </c>
      <c r="C38" s="80">
        <f>SUM(C32,C36,C37)</f>
        <v>569018.25</v>
      </c>
      <c r="D38" s="80">
        <f t="shared" ref="D38:N38" si="21">SUM(D32,D36,D37)</f>
        <v>622111.25</v>
      </c>
      <c r="E38" s="80">
        <f t="shared" si="21"/>
        <v>619018.25</v>
      </c>
      <c r="F38" s="80">
        <f t="shared" si="21"/>
        <v>621018.25</v>
      </c>
      <c r="G38" s="80">
        <f t="shared" si="21"/>
        <v>624469.25</v>
      </c>
      <c r="H38" s="80">
        <f t="shared" si="21"/>
        <v>669018.25</v>
      </c>
      <c r="I38" s="80">
        <f t="shared" si="21"/>
        <v>621418.25</v>
      </c>
      <c r="J38" s="80">
        <f t="shared" si="21"/>
        <v>569018.25</v>
      </c>
      <c r="K38" s="80">
        <f t="shared" si="21"/>
        <v>1203202.25</v>
      </c>
      <c r="L38" s="80">
        <f t="shared" si="21"/>
        <v>1769252.25</v>
      </c>
      <c r="M38" s="80">
        <f t="shared" si="21"/>
        <v>549796.25</v>
      </c>
      <c r="N38" s="80">
        <f t="shared" si="21"/>
        <v>469018.25</v>
      </c>
      <c r="O38" s="96">
        <f>SUM(O32,O36:O37)</f>
        <v>6556482</v>
      </c>
      <c r="P38" s="96">
        <f>SUM(P32,P36:P37)</f>
        <v>7539663</v>
      </c>
      <c r="Q38" s="96">
        <f>SUM(Q32,Q36:Q37)</f>
        <v>8906359</v>
      </c>
    </row>
    <row r="39" spans="1:42" x14ac:dyDescent="0.2">
      <c r="P39" s="96"/>
      <c r="Q39" s="96"/>
    </row>
    <row r="40" spans="1:42" x14ac:dyDescent="0.2">
      <c r="B40" s="96"/>
      <c r="P40" s="96"/>
    </row>
    <row r="41" spans="1:42" x14ac:dyDescent="0.2">
      <c r="P41" s="96"/>
    </row>
    <row r="42" spans="1:42" x14ac:dyDescent="0.2">
      <c r="D42" s="96"/>
      <c r="P42" s="96"/>
    </row>
    <row r="43" spans="1:42" x14ac:dyDescent="0.2">
      <c r="D43" s="96"/>
      <c r="P43" s="96"/>
    </row>
    <row r="44" spans="1:42" x14ac:dyDescent="0.2">
      <c r="P44" s="96"/>
    </row>
    <row r="45" spans="1:42" x14ac:dyDescent="0.2">
      <c r="P45" s="96"/>
    </row>
    <row r="46" spans="1:42" x14ac:dyDescent="0.2">
      <c r="P46" s="96"/>
    </row>
    <row r="47" spans="1:42" x14ac:dyDescent="0.2">
      <c r="P47" s="96"/>
    </row>
    <row r="48" spans="1:42" x14ac:dyDescent="0.2">
      <c r="P48" s="96"/>
    </row>
    <row r="49" spans="16:16" x14ac:dyDescent="0.2">
      <c r="P49" s="96"/>
    </row>
    <row r="50" spans="16:16" x14ac:dyDescent="0.2">
      <c r="P50" s="96"/>
    </row>
    <row r="53" spans="16:16" ht="14.45" customHeight="1" x14ac:dyDescent="0.2"/>
    <row r="54" spans="16:16" ht="14.45" customHeight="1" x14ac:dyDescent="0.2"/>
    <row r="55" spans="16:16" ht="13.5" customHeight="1" x14ac:dyDescent="0.2"/>
    <row r="56" spans="16:16" ht="13.5" customHeight="1" x14ac:dyDescent="0.2"/>
    <row r="57" spans="16:16" ht="13.5" customHeight="1" x14ac:dyDescent="0.2"/>
    <row r="58" spans="16:16" ht="13.5" customHeight="1" x14ac:dyDescent="0.2"/>
    <row r="59" spans="16:16" ht="13.5" customHeight="1" x14ac:dyDescent="0.2"/>
    <row r="60" spans="16:16" ht="13.5" customHeight="1" x14ac:dyDescent="0.2"/>
    <row r="61" spans="16:16" ht="13.5" customHeight="1" x14ac:dyDescent="0.2"/>
    <row r="62" spans="16:16" ht="13.5" customHeight="1" x14ac:dyDescent="0.2"/>
    <row r="63" spans="16:16" ht="14.45" customHeight="1" x14ac:dyDescent="0.2"/>
    <row r="64" spans="16:16" ht="13.5" customHeight="1" x14ac:dyDescent="0.2"/>
    <row r="65" ht="13.5" customHeight="1" x14ac:dyDescent="0.2"/>
  </sheetData>
  <phoneticPr fontId="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0" firstPageNumber="26" orientation="landscape" r:id="rId1"/>
  <headerFooter alignWithMargins="0">
    <oddFooter>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3"/>
  <sheetViews>
    <sheetView view="pageBreakPreview" topLeftCell="A7" zoomScale="125" zoomScaleNormal="100" zoomScaleSheetLayoutView="125" workbookViewId="0">
      <pane ySplit="1560" activePane="bottomLeft"/>
      <selection activeCell="F9" sqref="F1:F1048576"/>
      <selection pane="bottomLeft" activeCell="M105" sqref="M105"/>
    </sheetView>
  </sheetViews>
  <sheetFormatPr defaultRowHeight="12.75" x14ac:dyDescent="0.2"/>
  <cols>
    <col min="1" max="1" width="42.42578125" customWidth="1"/>
    <col min="2" max="2" width="7.5703125" customWidth="1"/>
    <col min="3" max="3" width="9.5703125" customWidth="1"/>
    <col min="4" max="4" width="11.140625" customWidth="1"/>
    <col min="5" max="5" width="10.7109375" style="193" customWidth="1"/>
    <col min="6" max="6" width="11.42578125" customWidth="1"/>
    <col min="7" max="7" width="10.7109375" customWidth="1"/>
    <col min="8" max="8" width="12" customWidth="1"/>
    <col min="9" max="9" width="9.5703125" customWidth="1"/>
    <col min="10" max="10" width="10.7109375" customWidth="1"/>
    <col min="11" max="11" width="11.5703125" customWidth="1"/>
    <col min="12" max="15" width="10.7109375" customWidth="1"/>
    <col min="16" max="16" width="10.28515625" bestFit="1" customWidth="1"/>
    <col min="17" max="17" width="9.5703125" bestFit="1" customWidth="1"/>
  </cols>
  <sheetData>
    <row r="1" spans="1:17" ht="15.75" x14ac:dyDescent="0.25">
      <c r="A1" s="4" t="s">
        <v>851</v>
      </c>
      <c r="B1" s="4"/>
      <c r="C1" s="4"/>
      <c r="D1" s="4"/>
      <c r="E1" s="6"/>
      <c r="F1" s="4"/>
      <c r="G1" s="4"/>
      <c r="H1" s="4"/>
      <c r="I1" s="4"/>
      <c r="J1" s="5"/>
      <c r="K1" s="5"/>
      <c r="L1" s="5"/>
      <c r="M1" s="5"/>
      <c r="N1" s="5"/>
      <c r="O1" s="5"/>
    </row>
    <row r="2" spans="1:17" ht="15.75" x14ac:dyDescent="0.25">
      <c r="A2" s="4"/>
      <c r="B2" s="4"/>
      <c r="C2" s="4"/>
      <c r="D2" s="4"/>
      <c r="E2" s="6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7" ht="15.75" x14ac:dyDescent="0.25">
      <c r="A3" s="4"/>
      <c r="B3" s="4"/>
      <c r="C3" s="4"/>
      <c r="D3" s="4"/>
      <c r="E3" s="6"/>
      <c r="F3" s="4"/>
      <c r="G3" s="4"/>
      <c r="H3" s="6"/>
      <c r="I3" s="6"/>
      <c r="J3" s="6" t="s">
        <v>109</v>
      </c>
      <c r="K3" s="5"/>
      <c r="L3" s="5"/>
      <c r="M3" s="5"/>
      <c r="N3" s="5"/>
      <c r="O3" s="5"/>
    </row>
    <row r="4" spans="1:17" ht="15.75" x14ac:dyDescent="0.25">
      <c r="A4" s="4"/>
      <c r="B4" s="4"/>
      <c r="C4" s="4"/>
      <c r="D4" s="4"/>
      <c r="E4" s="6"/>
      <c r="F4" s="4"/>
      <c r="G4" s="4"/>
      <c r="H4" s="6"/>
      <c r="I4" s="6"/>
      <c r="J4" s="6" t="s">
        <v>648</v>
      </c>
      <c r="K4" s="5"/>
      <c r="L4" s="5"/>
      <c r="M4" s="5"/>
      <c r="N4" s="5"/>
      <c r="O4" s="5"/>
    </row>
    <row r="5" spans="1:17" ht="15.75" x14ac:dyDescent="0.25">
      <c r="A5" s="6"/>
      <c r="B5" s="6"/>
      <c r="C5" s="6"/>
      <c r="D5" s="6"/>
      <c r="E5" s="6"/>
      <c r="F5" s="4"/>
      <c r="G5" s="4"/>
      <c r="H5" s="6"/>
      <c r="I5" s="6"/>
      <c r="J5" s="6" t="s">
        <v>0</v>
      </c>
      <c r="K5" s="5"/>
      <c r="L5" s="5"/>
      <c r="M5" s="5"/>
      <c r="N5" s="5"/>
      <c r="O5" s="5"/>
    </row>
    <row r="6" spans="1:17" x14ac:dyDescent="0.2">
      <c r="A6" s="5"/>
      <c r="B6" s="5"/>
      <c r="C6" s="5"/>
      <c r="D6" s="5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s="293" customFormat="1" ht="12.75" customHeight="1" x14ac:dyDescent="0.2">
      <c r="A7" s="646" t="s">
        <v>220</v>
      </c>
      <c r="B7" s="646"/>
      <c r="C7" s="646" t="s">
        <v>335</v>
      </c>
      <c r="D7" s="646" t="s">
        <v>217</v>
      </c>
      <c r="E7" s="646" t="s">
        <v>169</v>
      </c>
      <c r="F7" s="650" t="s">
        <v>165</v>
      </c>
      <c r="G7" s="651"/>
      <c r="H7" s="650" t="s">
        <v>166</v>
      </c>
      <c r="I7" s="651"/>
      <c r="J7" s="646" t="s">
        <v>130</v>
      </c>
      <c r="K7" s="646" t="s">
        <v>146</v>
      </c>
      <c r="L7" s="646" t="s">
        <v>148</v>
      </c>
      <c r="M7" s="646" t="s">
        <v>167</v>
      </c>
      <c r="N7" s="646" t="s">
        <v>221</v>
      </c>
      <c r="O7" s="646" t="s">
        <v>168</v>
      </c>
    </row>
    <row r="8" spans="1:17" s="293" customFormat="1" ht="17.45" customHeight="1" x14ac:dyDescent="0.2">
      <c r="A8" s="659"/>
      <c r="B8" s="659"/>
      <c r="C8" s="666"/>
      <c r="D8" s="659"/>
      <c r="E8" s="659"/>
      <c r="F8" s="652"/>
      <c r="G8" s="653"/>
      <c r="H8" s="652"/>
      <c r="I8" s="653"/>
      <c r="J8" s="659"/>
      <c r="K8" s="659"/>
      <c r="L8" s="659"/>
      <c r="M8" s="662"/>
      <c r="N8" s="664"/>
      <c r="O8" s="659"/>
    </row>
    <row r="9" spans="1:17" s="293" customFormat="1" ht="27.75" customHeight="1" x14ac:dyDescent="0.2">
      <c r="A9" s="647"/>
      <c r="B9" s="647"/>
      <c r="C9" s="667"/>
      <c r="D9" s="647"/>
      <c r="E9" s="647"/>
      <c r="F9" s="292" t="s">
        <v>218</v>
      </c>
      <c r="G9" s="292" t="s">
        <v>219</v>
      </c>
      <c r="H9" s="292" t="s">
        <v>218</v>
      </c>
      <c r="I9" s="292" t="s">
        <v>219</v>
      </c>
      <c r="J9" s="647"/>
      <c r="K9" s="647"/>
      <c r="L9" s="647"/>
      <c r="M9" s="663"/>
      <c r="N9" s="665"/>
      <c r="O9" s="647"/>
    </row>
    <row r="10" spans="1:17" s="293" customFormat="1" x14ac:dyDescent="0.2">
      <c r="A10" s="294" t="s">
        <v>6</v>
      </c>
      <c r="B10" s="294"/>
      <c r="C10" s="294"/>
      <c r="D10" s="294" t="s">
        <v>7</v>
      </c>
      <c r="E10" s="294" t="s">
        <v>8</v>
      </c>
      <c r="F10" s="660" t="s">
        <v>9</v>
      </c>
      <c r="G10" s="661"/>
      <c r="H10" s="660" t="s">
        <v>10</v>
      </c>
      <c r="I10" s="661"/>
      <c r="J10" s="73" t="s">
        <v>11</v>
      </c>
      <c r="K10" s="294" t="s">
        <v>12</v>
      </c>
      <c r="L10" s="73" t="s">
        <v>13</v>
      </c>
      <c r="M10" s="72" t="s">
        <v>14</v>
      </c>
      <c r="N10" s="72" t="s">
        <v>15</v>
      </c>
      <c r="O10" s="295">
        <v>11</v>
      </c>
      <c r="Q10" s="616"/>
    </row>
    <row r="11" spans="1:17" x14ac:dyDescent="0.2">
      <c r="A11" s="13" t="s">
        <v>171</v>
      </c>
      <c r="B11" s="13"/>
      <c r="C11" s="13"/>
      <c r="D11" s="452"/>
      <c r="E11" s="7"/>
      <c r="F11" s="99"/>
      <c r="G11" s="95"/>
      <c r="H11" s="144"/>
      <c r="I11" s="95"/>
      <c r="J11" s="99"/>
      <c r="K11" s="95"/>
      <c r="L11" s="99"/>
      <c r="M11" s="95"/>
      <c r="N11" s="95"/>
      <c r="O11" s="95"/>
      <c r="P11" t="s">
        <v>206</v>
      </c>
    </row>
    <row r="12" spans="1:17" x14ac:dyDescent="0.2">
      <c r="A12" s="11" t="s">
        <v>39</v>
      </c>
      <c r="B12" s="219" t="s">
        <v>139</v>
      </c>
      <c r="C12" s="366" t="s">
        <v>344</v>
      </c>
      <c r="D12" s="470">
        <f>SUM(E12:O12)</f>
        <v>0</v>
      </c>
      <c r="E12" s="179">
        <f>SUM(F12:O12)</f>
        <v>0</v>
      </c>
      <c r="F12" s="96">
        <f>SUM(G12:O12)</f>
        <v>0</v>
      </c>
      <c r="G12" s="77">
        <v>0</v>
      </c>
      <c r="H12" s="96"/>
      <c r="I12" s="77">
        <v>0</v>
      </c>
      <c r="J12" s="96">
        <v>0</v>
      </c>
      <c r="K12" s="77">
        <v>0</v>
      </c>
      <c r="L12" s="96">
        <v>0</v>
      </c>
      <c r="M12" s="77">
        <v>0</v>
      </c>
      <c r="N12" s="77"/>
      <c r="O12" s="77">
        <v>0</v>
      </c>
      <c r="P12" s="140">
        <f t="shared" ref="P12:P162" si="0">SUM(F12:O12)</f>
        <v>0</v>
      </c>
    </row>
    <row r="13" spans="1:17" x14ac:dyDescent="0.2">
      <c r="A13" s="11" t="s">
        <v>578</v>
      </c>
      <c r="B13" s="219"/>
      <c r="C13" s="366"/>
      <c r="D13" s="470">
        <v>0</v>
      </c>
      <c r="E13" s="179"/>
      <c r="F13" s="96"/>
      <c r="G13" s="77"/>
      <c r="H13" s="96"/>
      <c r="I13" s="77"/>
      <c r="J13" s="96"/>
      <c r="K13" s="77"/>
      <c r="L13" s="96"/>
      <c r="M13" s="77"/>
      <c r="N13" s="77"/>
      <c r="O13" s="77"/>
      <c r="P13" s="140">
        <f t="shared" si="0"/>
        <v>0</v>
      </c>
    </row>
    <row r="14" spans="1:17" x14ac:dyDescent="0.2">
      <c r="A14" s="11" t="s">
        <v>649</v>
      </c>
      <c r="B14" s="218"/>
      <c r="C14" s="363"/>
      <c r="D14" s="470">
        <v>0</v>
      </c>
      <c r="E14" s="179"/>
      <c r="F14" s="96"/>
      <c r="G14" s="77"/>
      <c r="H14" s="96"/>
      <c r="I14" s="77"/>
      <c r="J14" s="96"/>
      <c r="K14" s="77"/>
      <c r="L14" s="96"/>
      <c r="M14" s="77"/>
      <c r="N14" s="77"/>
      <c r="O14" s="77"/>
      <c r="P14" s="140"/>
    </row>
    <row r="15" spans="1:17" x14ac:dyDescent="0.2">
      <c r="A15" s="13" t="s">
        <v>412</v>
      </c>
      <c r="B15" s="19"/>
      <c r="C15" s="352"/>
      <c r="D15" s="322"/>
      <c r="E15" s="407"/>
      <c r="F15" s="99"/>
      <c r="G15" s="95"/>
      <c r="H15" s="99"/>
      <c r="I15" s="95"/>
      <c r="J15" s="99"/>
      <c r="K15" s="95"/>
      <c r="L15" s="99"/>
      <c r="M15" s="95"/>
      <c r="N15" s="95"/>
      <c r="O15" s="95"/>
      <c r="P15" s="140">
        <f t="shared" si="0"/>
        <v>0</v>
      </c>
    </row>
    <row r="16" spans="1:17" x14ac:dyDescent="0.2">
      <c r="A16" s="11" t="s">
        <v>39</v>
      </c>
      <c r="B16" s="219" t="s">
        <v>137</v>
      </c>
      <c r="C16" s="366" t="s">
        <v>336</v>
      </c>
      <c r="D16" s="470">
        <f>SUM(E16:O16)</f>
        <v>5298</v>
      </c>
      <c r="E16" s="179"/>
      <c r="F16" s="96"/>
      <c r="G16" s="77"/>
      <c r="H16" s="96"/>
      <c r="I16" s="77"/>
      <c r="J16" s="96"/>
      <c r="K16" s="77">
        <v>5298</v>
      </c>
      <c r="L16" s="96"/>
      <c r="M16" s="77"/>
      <c r="N16" s="77"/>
      <c r="O16" s="77"/>
      <c r="P16" s="140">
        <f t="shared" si="0"/>
        <v>5298</v>
      </c>
    </row>
    <row r="17" spans="1:16" x14ac:dyDescent="0.2">
      <c r="A17" s="11" t="s">
        <v>578</v>
      </c>
      <c r="B17" s="219"/>
      <c r="C17" s="366"/>
      <c r="D17" s="470">
        <f>SUM(E17:O17)</f>
        <v>5298</v>
      </c>
      <c r="E17" s="179"/>
      <c r="F17" s="96"/>
      <c r="G17" s="77"/>
      <c r="H17" s="96"/>
      <c r="I17" s="77"/>
      <c r="J17" s="96"/>
      <c r="K17" s="77">
        <v>5298</v>
      </c>
      <c r="L17" s="96"/>
      <c r="M17" s="77"/>
      <c r="N17" s="77"/>
      <c r="O17" s="77"/>
      <c r="P17" s="140">
        <f t="shared" si="0"/>
        <v>5298</v>
      </c>
    </row>
    <row r="18" spans="1:16" x14ac:dyDescent="0.2">
      <c r="A18" s="11" t="s">
        <v>649</v>
      </c>
      <c r="B18" s="219"/>
      <c r="C18" s="366"/>
      <c r="D18" s="208">
        <f>SUM(E18:O18)</f>
        <v>5298</v>
      </c>
      <c r="E18" s="143"/>
      <c r="F18" s="96"/>
      <c r="G18" s="77"/>
      <c r="H18" s="96"/>
      <c r="I18" s="77"/>
      <c r="J18" s="96"/>
      <c r="K18" s="77">
        <v>5298</v>
      </c>
      <c r="L18" s="96"/>
      <c r="M18" s="77"/>
      <c r="N18" s="77"/>
      <c r="O18" s="77"/>
      <c r="P18" s="140"/>
    </row>
    <row r="19" spans="1:16" x14ac:dyDescent="0.2">
      <c r="A19" s="13" t="s">
        <v>413</v>
      </c>
      <c r="B19" s="7"/>
      <c r="C19" s="353"/>
      <c r="D19" s="537"/>
      <c r="E19" s="408"/>
      <c r="F19" s="98"/>
      <c r="G19" s="95"/>
      <c r="H19" s="99"/>
      <c r="I19" s="95"/>
      <c r="J19" s="99"/>
      <c r="K19" s="95"/>
      <c r="L19" s="99"/>
      <c r="M19" s="95"/>
      <c r="N19" s="95"/>
      <c r="O19" s="95"/>
      <c r="P19" s="140">
        <f t="shared" si="0"/>
        <v>0</v>
      </c>
    </row>
    <row r="20" spans="1:16" x14ac:dyDescent="0.2">
      <c r="A20" s="11" t="s">
        <v>39</v>
      </c>
      <c r="B20" s="219" t="s">
        <v>137</v>
      </c>
      <c r="C20" s="366" t="s">
        <v>337</v>
      </c>
      <c r="D20" s="470">
        <f>SUM(E20:O20)</f>
        <v>284452</v>
      </c>
      <c r="E20" s="179">
        <v>0</v>
      </c>
      <c r="F20" s="110"/>
      <c r="G20" s="77">
        <v>0</v>
      </c>
      <c r="H20" s="96">
        <v>0</v>
      </c>
      <c r="I20" s="77">
        <v>0</v>
      </c>
      <c r="J20" s="96">
        <v>0</v>
      </c>
      <c r="K20" s="77">
        <v>144652</v>
      </c>
      <c r="L20" s="96">
        <v>139800</v>
      </c>
      <c r="M20" s="77">
        <v>0</v>
      </c>
      <c r="N20" s="77"/>
      <c r="O20" s="77">
        <v>0</v>
      </c>
      <c r="P20" s="140">
        <f t="shared" si="0"/>
        <v>284452</v>
      </c>
    </row>
    <row r="21" spans="1:16" x14ac:dyDescent="0.2">
      <c r="A21" s="11" t="s">
        <v>581</v>
      </c>
      <c r="B21" s="219"/>
      <c r="C21" s="366"/>
      <c r="D21" s="470">
        <f>SUM(E21:O21)</f>
        <v>286071</v>
      </c>
      <c r="E21" s="179"/>
      <c r="F21" s="96">
        <v>409</v>
      </c>
      <c r="G21" s="77"/>
      <c r="H21" s="96"/>
      <c r="I21" s="77"/>
      <c r="J21" s="96"/>
      <c r="K21" s="77">
        <v>145852</v>
      </c>
      <c r="L21" s="96">
        <v>139800</v>
      </c>
      <c r="M21" s="77"/>
      <c r="N21" s="77">
        <v>10</v>
      </c>
      <c r="O21" s="77"/>
      <c r="P21" s="140">
        <f t="shared" si="0"/>
        <v>286071</v>
      </c>
    </row>
    <row r="22" spans="1:16" x14ac:dyDescent="0.2">
      <c r="A22" s="11" t="s">
        <v>786</v>
      </c>
      <c r="B22" s="219"/>
      <c r="C22" s="366"/>
      <c r="D22" s="470">
        <f t="shared" ref="D22:D25" si="1">SUM(E22:O22)</f>
        <v>16707</v>
      </c>
      <c r="E22" s="179"/>
      <c r="F22" s="96"/>
      <c r="G22" s="77"/>
      <c r="H22" s="96"/>
      <c r="I22" s="77"/>
      <c r="J22" s="96"/>
      <c r="K22" s="77">
        <v>16707</v>
      </c>
      <c r="L22" s="96"/>
      <c r="M22" s="77"/>
      <c r="N22" s="77"/>
      <c r="O22" s="77"/>
      <c r="P22" s="140">
        <f t="shared" si="0"/>
        <v>16707</v>
      </c>
    </row>
    <row r="23" spans="1:16" x14ac:dyDescent="0.2">
      <c r="A23" s="11" t="s">
        <v>828</v>
      </c>
      <c r="B23" s="219"/>
      <c r="C23" s="366"/>
      <c r="D23" s="470">
        <f t="shared" si="1"/>
        <v>2000</v>
      </c>
      <c r="E23" s="179"/>
      <c r="F23" s="96"/>
      <c r="G23" s="77"/>
      <c r="H23" s="96"/>
      <c r="I23" s="77"/>
      <c r="J23" s="96"/>
      <c r="K23" s="77">
        <v>2000</v>
      </c>
      <c r="L23" s="96"/>
      <c r="M23" s="77"/>
      <c r="N23" s="77"/>
      <c r="O23" s="77"/>
      <c r="P23" s="140">
        <f t="shared" si="0"/>
        <v>2000</v>
      </c>
    </row>
    <row r="24" spans="1:16" x14ac:dyDescent="0.2">
      <c r="A24" s="11" t="s">
        <v>829</v>
      </c>
      <c r="B24" s="219"/>
      <c r="C24" s="366"/>
      <c r="D24" s="470">
        <f t="shared" si="1"/>
        <v>3695</v>
      </c>
      <c r="E24" s="179"/>
      <c r="F24" s="96"/>
      <c r="G24" s="77"/>
      <c r="H24" s="96"/>
      <c r="I24" s="77"/>
      <c r="J24" s="96"/>
      <c r="K24" s="77">
        <v>3695</v>
      </c>
      <c r="L24" s="96"/>
      <c r="M24" s="77"/>
      <c r="N24" s="77"/>
      <c r="O24" s="77"/>
      <c r="P24" s="140">
        <f t="shared" si="0"/>
        <v>3695</v>
      </c>
    </row>
    <row r="25" spans="1:16" x14ac:dyDescent="0.2">
      <c r="A25" s="11" t="s">
        <v>846</v>
      </c>
      <c r="B25" s="219"/>
      <c r="C25" s="366"/>
      <c r="D25" s="470">
        <f t="shared" si="1"/>
        <v>1100</v>
      </c>
      <c r="E25" s="179"/>
      <c r="F25" s="96"/>
      <c r="G25" s="77"/>
      <c r="H25" s="96"/>
      <c r="I25" s="77"/>
      <c r="J25" s="96"/>
      <c r="K25" s="77"/>
      <c r="L25" s="96">
        <v>1100</v>
      </c>
      <c r="M25" s="77"/>
      <c r="N25" s="77"/>
      <c r="O25" s="77"/>
      <c r="P25" s="140"/>
    </row>
    <row r="26" spans="1:16" x14ac:dyDescent="0.2">
      <c r="A26" s="11" t="s">
        <v>626</v>
      </c>
      <c r="B26" s="219"/>
      <c r="C26" s="366"/>
      <c r="D26" s="470">
        <f>SUM(D22:D25)</f>
        <v>23502</v>
      </c>
      <c r="E26" s="470">
        <f t="shared" ref="E26:O26" si="2">SUM(E22:E25)</f>
        <v>0</v>
      </c>
      <c r="F26" s="470">
        <f t="shared" si="2"/>
        <v>0</v>
      </c>
      <c r="G26" s="470">
        <f t="shared" si="2"/>
        <v>0</v>
      </c>
      <c r="H26" s="470">
        <f t="shared" si="2"/>
        <v>0</v>
      </c>
      <c r="I26" s="470">
        <f t="shared" si="2"/>
        <v>0</v>
      </c>
      <c r="J26" s="470">
        <f t="shared" si="2"/>
        <v>0</v>
      </c>
      <c r="K26" s="470">
        <f t="shared" si="2"/>
        <v>22402</v>
      </c>
      <c r="L26" s="470">
        <f t="shared" si="2"/>
        <v>1100</v>
      </c>
      <c r="M26" s="470">
        <f t="shared" si="2"/>
        <v>0</v>
      </c>
      <c r="N26" s="470">
        <f t="shared" si="2"/>
        <v>0</v>
      </c>
      <c r="O26" s="470">
        <f t="shared" si="2"/>
        <v>0</v>
      </c>
      <c r="P26" s="140">
        <f t="shared" si="0"/>
        <v>23502</v>
      </c>
    </row>
    <row r="27" spans="1:16" x14ac:dyDescent="0.2">
      <c r="A27" s="15" t="s">
        <v>649</v>
      </c>
      <c r="B27" s="218"/>
      <c r="C27" s="363"/>
      <c r="D27" s="470">
        <f>SUM(D26+D21)</f>
        <v>309573</v>
      </c>
      <c r="E27" s="470">
        <f t="shared" ref="E27:O27" si="3">SUM(E26+E21)</f>
        <v>0</v>
      </c>
      <c r="F27" s="470">
        <f t="shared" si="3"/>
        <v>409</v>
      </c>
      <c r="G27" s="470">
        <f t="shared" si="3"/>
        <v>0</v>
      </c>
      <c r="H27" s="470">
        <f t="shared" si="3"/>
        <v>0</v>
      </c>
      <c r="I27" s="470">
        <f t="shared" si="3"/>
        <v>0</v>
      </c>
      <c r="J27" s="470">
        <f t="shared" si="3"/>
        <v>0</v>
      </c>
      <c r="K27" s="470">
        <f t="shared" si="3"/>
        <v>168254</v>
      </c>
      <c r="L27" s="470">
        <f t="shared" si="3"/>
        <v>140900</v>
      </c>
      <c r="M27" s="470">
        <f t="shared" si="3"/>
        <v>0</v>
      </c>
      <c r="N27" s="470">
        <f t="shared" si="3"/>
        <v>10</v>
      </c>
      <c r="O27" s="470">
        <f t="shared" si="3"/>
        <v>0</v>
      </c>
      <c r="P27" s="140"/>
    </row>
    <row r="28" spans="1:16" x14ac:dyDescent="0.2">
      <c r="A28" s="270" t="s">
        <v>423</v>
      </c>
      <c r="B28" s="19"/>
      <c r="C28" s="364"/>
      <c r="D28" s="322"/>
      <c r="E28" s="296"/>
      <c r="F28" s="99"/>
      <c r="G28" s="95"/>
      <c r="H28" s="99"/>
      <c r="I28" s="95"/>
      <c r="J28" s="99"/>
      <c r="K28" s="95"/>
      <c r="L28" s="99"/>
      <c r="M28" s="95"/>
      <c r="N28" s="95"/>
      <c r="O28" s="95"/>
      <c r="P28" s="140">
        <f t="shared" si="0"/>
        <v>0</v>
      </c>
    </row>
    <row r="29" spans="1:16" x14ac:dyDescent="0.2">
      <c r="A29" s="11" t="s">
        <v>39</v>
      </c>
      <c r="B29" s="219" t="s">
        <v>137</v>
      </c>
      <c r="C29" s="365" t="s">
        <v>338</v>
      </c>
      <c r="D29" s="470">
        <f>SUM(E29:O29)</f>
        <v>0</v>
      </c>
      <c r="E29" s="179">
        <v>0</v>
      </c>
      <c r="F29" s="96"/>
      <c r="G29" s="77"/>
      <c r="H29" s="96"/>
      <c r="I29" s="77"/>
      <c r="J29" s="96">
        <v>0</v>
      </c>
      <c r="K29" s="207"/>
      <c r="L29" s="96"/>
      <c r="M29" s="269"/>
      <c r="N29" s="77"/>
      <c r="O29" s="77"/>
      <c r="P29" s="140">
        <f t="shared" si="0"/>
        <v>0</v>
      </c>
    </row>
    <row r="30" spans="1:16" x14ac:dyDescent="0.2">
      <c r="A30" s="11" t="s">
        <v>578</v>
      </c>
      <c r="B30" s="219"/>
      <c r="C30" s="365"/>
      <c r="D30" s="470">
        <f>SUM(E30:O30)</f>
        <v>0</v>
      </c>
      <c r="E30" s="179"/>
      <c r="F30" s="96"/>
      <c r="G30" s="77"/>
      <c r="H30" s="96"/>
      <c r="I30" s="77"/>
      <c r="J30" s="96"/>
      <c r="K30" s="207"/>
      <c r="L30" s="96"/>
      <c r="M30" s="269"/>
      <c r="N30" s="77"/>
      <c r="O30" s="77"/>
      <c r="P30" s="140">
        <f t="shared" si="0"/>
        <v>0</v>
      </c>
    </row>
    <row r="31" spans="1:16" x14ac:dyDescent="0.2">
      <c r="A31" s="11" t="s">
        <v>649</v>
      </c>
      <c r="B31" s="219"/>
      <c r="C31" s="365"/>
      <c r="D31" s="208">
        <f>SUM(E31:O31)</f>
        <v>0</v>
      </c>
      <c r="E31" s="143"/>
      <c r="F31" s="101"/>
      <c r="G31" s="94"/>
      <c r="H31" s="101"/>
      <c r="I31" s="94"/>
      <c r="J31" s="101"/>
      <c r="K31" s="259"/>
      <c r="L31" s="101"/>
      <c r="M31" s="145"/>
      <c r="N31" s="94"/>
      <c r="O31" s="94"/>
      <c r="P31" s="140"/>
    </row>
    <row r="32" spans="1:16" x14ac:dyDescent="0.2">
      <c r="A32" s="13" t="s">
        <v>424</v>
      </c>
      <c r="B32" s="7"/>
      <c r="C32" s="353"/>
      <c r="D32" s="537"/>
      <c r="E32" s="179"/>
      <c r="F32" s="96"/>
      <c r="G32" s="77"/>
      <c r="H32" s="96"/>
      <c r="I32" s="77"/>
      <c r="J32" s="96"/>
      <c r="K32" s="207"/>
      <c r="L32" s="96"/>
      <c r="M32" s="269"/>
      <c r="N32" s="77"/>
      <c r="O32" s="77"/>
      <c r="P32" s="140">
        <f t="shared" si="0"/>
        <v>0</v>
      </c>
    </row>
    <row r="33" spans="1:16" x14ac:dyDescent="0.2">
      <c r="A33" s="11" t="s">
        <v>39</v>
      </c>
      <c r="B33" s="219" t="s">
        <v>137</v>
      </c>
      <c r="C33" s="366" t="s">
        <v>339</v>
      </c>
      <c r="D33" s="470">
        <f>SUM(E33:O33)</f>
        <v>1596156</v>
      </c>
      <c r="E33" s="179"/>
      <c r="F33" s="96">
        <v>1543063</v>
      </c>
      <c r="G33" s="77"/>
      <c r="H33" s="96"/>
      <c r="I33" s="77"/>
      <c r="J33" s="96"/>
      <c r="K33" s="207"/>
      <c r="L33" s="96"/>
      <c r="M33" s="269"/>
      <c r="N33" s="77"/>
      <c r="O33" s="77">
        <v>53093</v>
      </c>
      <c r="P33" s="140">
        <f t="shared" si="0"/>
        <v>1596156</v>
      </c>
    </row>
    <row r="34" spans="1:16" x14ac:dyDescent="0.2">
      <c r="A34" s="11" t="s">
        <v>581</v>
      </c>
      <c r="B34" s="219"/>
      <c r="C34" s="366"/>
      <c r="D34" s="470">
        <f>SUM(E34:O34)</f>
        <v>1635605</v>
      </c>
      <c r="E34" s="179"/>
      <c r="F34" s="96">
        <v>1582504</v>
      </c>
      <c r="G34" s="77"/>
      <c r="H34" s="96"/>
      <c r="I34" s="77"/>
      <c r="J34" s="96"/>
      <c r="K34" s="207"/>
      <c r="L34" s="96"/>
      <c r="M34" s="269"/>
      <c r="N34" s="77"/>
      <c r="O34" s="77">
        <v>53101</v>
      </c>
      <c r="P34" s="140"/>
    </row>
    <row r="35" spans="1:16" x14ac:dyDescent="0.2">
      <c r="A35" s="507" t="s">
        <v>816</v>
      </c>
      <c r="B35" s="219"/>
      <c r="C35" s="366"/>
      <c r="D35" s="470">
        <f t="shared" ref="D35:D37" si="4">SUM(E35:O35)</f>
        <v>38392</v>
      </c>
      <c r="E35" s="179"/>
      <c r="F35" s="285">
        <v>38392</v>
      </c>
      <c r="G35" s="77"/>
      <c r="H35" s="96"/>
      <c r="I35" s="77"/>
      <c r="J35" s="96"/>
      <c r="K35" s="207"/>
      <c r="L35" s="96"/>
      <c r="M35" s="269"/>
      <c r="N35" s="77"/>
      <c r="O35" s="77"/>
      <c r="P35" s="140">
        <f t="shared" si="0"/>
        <v>38392</v>
      </c>
    </row>
    <row r="36" spans="1:16" x14ac:dyDescent="0.2">
      <c r="A36" s="11" t="s">
        <v>826</v>
      </c>
      <c r="B36" s="219"/>
      <c r="C36" s="366"/>
      <c r="D36" s="470">
        <f t="shared" si="4"/>
        <v>28321</v>
      </c>
      <c r="E36" s="179"/>
      <c r="F36" s="96">
        <v>28321</v>
      </c>
      <c r="G36" s="77"/>
      <c r="H36" s="96"/>
      <c r="I36" s="77"/>
      <c r="J36" s="96"/>
      <c r="K36" s="207"/>
      <c r="L36" s="96"/>
      <c r="M36" s="269"/>
      <c r="N36" s="77"/>
      <c r="O36" s="77"/>
      <c r="P36" s="140">
        <f t="shared" si="0"/>
        <v>28321</v>
      </c>
    </row>
    <row r="37" spans="1:16" x14ac:dyDescent="0.2">
      <c r="A37" s="11" t="s">
        <v>813</v>
      </c>
      <c r="B37" s="219"/>
      <c r="C37" s="366"/>
      <c r="D37" s="470">
        <f t="shared" si="4"/>
        <v>1088</v>
      </c>
      <c r="E37" s="179"/>
      <c r="F37" s="96">
        <v>1088</v>
      </c>
      <c r="G37" s="77"/>
      <c r="H37" s="96"/>
      <c r="I37" s="77"/>
      <c r="J37" s="96"/>
      <c r="K37" s="207"/>
      <c r="L37" s="96"/>
      <c r="M37" s="269"/>
      <c r="N37" s="77"/>
      <c r="O37" s="77"/>
      <c r="P37" s="140"/>
    </row>
    <row r="38" spans="1:16" x14ac:dyDescent="0.2">
      <c r="A38" s="11" t="s">
        <v>626</v>
      </c>
      <c r="B38" s="219"/>
      <c r="C38" s="366"/>
      <c r="D38" s="470">
        <f t="shared" ref="D38:O38" si="5">SUM(D35:D37)</f>
        <v>67801</v>
      </c>
      <c r="E38" s="470">
        <f t="shared" si="5"/>
        <v>0</v>
      </c>
      <c r="F38" s="470">
        <f t="shared" si="5"/>
        <v>67801</v>
      </c>
      <c r="G38" s="470">
        <f t="shared" si="5"/>
        <v>0</v>
      </c>
      <c r="H38" s="470">
        <f t="shared" si="5"/>
        <v>0</v>
      </c>
      <c r="I38" s="470">
        <f t="shared" si="5"/>
        <v>0</v>
      </c>
      <c r="J38" s="470">
        <f t="shared" si="5"/>
        <v>0</v>
      </c>
      <c r="K38" s="470">
        <f t="shared" si="5"/>
        <v>0</v>
      </c>
      <c r="L38" s="470">
        <f t="shared" si="5"/>
        <v>0</v>
      </c>
      <c r="M38" s="470">
        <f t="shared" si="5"/>
        <v>0</v>
      </c>
      <c r="N38" s="470">
        <f t="shared" si="5"/>
        <v>0</v>
      </c>
      <c r="O38" s="470">
        <f t="shared" si="5"/>
        <v>0</v>
      </c>
      <c r="P38" s="140">
        <f t="shared" si="0"/>
        <v>67801</v>
      </c>
    </row>
    <row r="39" spans="1:16" x14ac:dyDescent="0.2">
      <c r="A39" s="11" t="s">
        <v>649</v>
      </c>
      <c r="B39" s="219"/>
      <c r="C39" s="363"/>
      <c r="D39" s="470">
        <f t="shared" ref="D39:O39" si="6">SUM(D38+D34)</f>
        <v>1703406</v>
      </c>
      <c r="E39" s="470">
        <f t="shared" si="6"/>
        <v>0</v>
      </c>
      <c r="F39" s="470">
        <f t="shared" si="6"/>
        <v>1650305</v>
      </c>
      <c r="G39" s="470">
        <f t="shared" si="6"/>
        <v>0</v>
      </c>
      <c r="H39" s="470">
        <f t="shared" si="6"/>
        <v>0</v>
      </c>
      <c r="I39" s="470">
        <f t="shared" si="6"/>
        <v>0</v>
      </c>
      <c r="J39" s="470">
        <f t="shared" si="6"/>
        <v>0</v>
      </c>
      <c r="K39" s="470">
        <f t="shared" si="6"/>
        <v>0</v>
      </c>
      <c r="L39" s="470">
        <f t="shared" si="6"/>
        <v>0</v>
      </c>
      <c r="M39" s="470">
        <f t="shared" si="6"/>
        <v>0</v>
      </c>
      <c r="N39" s="470">
        <f t="shared" si="6"/>
        <v>0</v>
      </c>
      <c r="O39" s="470">
        <f t="shared" si="6"/>
        <v>53101</v>
      </c>
      <c r="P39" s="140"/>
    </row>
    <row r="40" spans="1:16" x14ac:dyDescent="0.2">
      <c r="A40" s="268" t="s">
        <v>416</v>
      </c>
      <c r="B40" s="7"/>
      <c r="C40" s="352"/>
      <c r="D40" s="322"/>
      <c r="E40" s="296"/>
      <c r="F40" s="99"/>
      <c r="G40" s="95"/>
      <c r="H40" s="99"/>
      <c r="I40" s="95"/>
      <c r="J40" s="99"/>
      <c r="K40" s="95"/>
      <c r="L40" s="99"/>
      <c r="M40" s="95"/>
      <c r="N40" s="95"/>
      <c r="O40" s="95"/>
      <c r="P40" s="140">
        <f t="shared" si="0"/>
        <v>0</v>
      </c>
    </row>
    <row r="41" spans="1:16" x14ac:dyDescent="0.2">
      <c r="A41" s="11" t="s">
        <v>134</v>
      </c>
      <c r="B41" s="219" t="s">
        <v>137</v>
      </c>
      <c r="C41" s="366" t="s">
        <v>340</v>
      </c>
      <c r="D41" s="470">
        <f>SUM(E41:O41)</f>
        <v>0</v>
      </c>
      <c r="E41" s="179">
        <v>0</v>
      </c>
      <c r="F41" s="96"/>
      <c r="G41" s="77"/>
      <c r="H41" s="96"/>
      <c r="I41" s="77"/>
      <c r="J41" s="96"/>
      <c r="K41" s="77"/>
      <c r="L41" s="96">
        <v>0</v>
      </c>
      <c r="M41" s="77"/>
      <c r="N41" s="77"/>
      <c r="O41" s="207"/>
      <c r="P41" s="140">
        <f t="shared" si="0"/>
        <v>0</v>
      </c>
    </row>
    <row r="42" spans="1:16" x14ac:dyDescent="0.2">
      <c r="A42" s="11" t="s">
        <v>578</v>
      </c>
      <c r="B42" s="219"/>
      <c r="C42" s="366"/>
      <c r="D42" s="470">
        <f>SUM(E42:O42)</f>
        <v>0</v>
      </c>
      <c r="E42" s="179"/>
      <c r="F42" s="96"/>
      <c r="G42" s="77"/>
      <c r="H42" s="96"/>
      <c r="I42" s="77"/>
      <c r="J42" s="96"/>
      <c r="K42" s="77"/>
      <c r="L42" s="96"/>
      <c r="M42" s="77"/>
      <c r="N42" s="77"/>
      <c r="O42" s="207"/>
      <c r="P42" s="140">
        <f t="shared" si="0"/>
        <v>0</v>
      </c>
    </row>
    <row r="43" spans="1:16" x14ac:dyDescent="0.2">
      <c r="A43" s="11" t="s">
        <v>649</v>
      </c>
      <c r="B43" s="219"/>
      <c r="C43" s="366"/>
      <c r="D43" s="208">
        <v>0</v>
      </c>
      <c r="E43" s="143"/>
      <c r="F43" s="101"/>
      <c r="G43" s="94"/>
      <c r="H43" s="101"/>
      <c r="I43" s="94"/>
      <c r="J43" s="101"/>
      <c r="K43" s="94"/>
      <c r="L43" s="101"/>
      <c r="M43" s="94"/>
      <c r="N43" s="94"/>
      <c r="O43" s="259"/>
      <c r="P43" s="140"/>
    </row>
    <row r="44" spans="1:16" x14ac:dyDescent="0.2">
      <c r="A44" s="13" t="s">
        <v>417</v>
      </c>
      <c r="B44" s="7"/>
      <c r="C44" s="353"/>
      <c r="D44" s="537"/>
      <c r="E44" s="179"/>
      <c r="F44" s="96"/>
      <c r="G44" s="77"/>
      <c r="H44" s="96"/>
      <c r="I44" s="77"/>
      <c r="J44" s="96"/>
      <c r="K44" s="77"/>
      <c r="L44" s="96"/>
      <c r="M44" s="77"/>
      <c r="N44" s="77"/>
      <c r="O44" s="77"/>
      <c r="P44" s="140">
        <f t="shared" si="0"/>
        <v>0</v>
      </c>
    </row>
    <row r="45" spans="1:16" x14ac:dyDescent="0.2">
      <c r="A45" s="11" t="s">
        <v>134</v>
      </c>
      <c r="B45" s="219" t="s">
        <v>137</v>
      </c>
      <c r="C45" s="366" t="s">
        <v>341</v>
      </c>
      <c r="D45" s="470">
        <f>SUM(E45:O45)</f>
        <v>1236472</v>
      </c>
      <c r="E45" s="179"/>
      <c r="F45" s="96">
        <v>441</v>
      </c>
      <c r="G45" s="77"/>
      <c r="H45" s="96"/>
      <c r="I45" s="77"/>
      <c r="J45" s="96"/>
      <c r="K45" s="77"/>
      <c r="L45" s="96"/>
      <c r="M45" s="77"/>
      <c r="N45" s="77"/>
      <c r="O45" s="77">
        <v>1236031</v>
      </c>
      <c r="P45" s="140">
        <f t="shared" si="0"/>
        <v>1236472</v>
      </c>
    </row>
    <row r="46" spans="1:16" x14ac:dyDescent="0.2">
      <c r="A46" s="11" t="s">
        <v>581</v>
      </c>
      <c r="B46" s="219"/>
      <c r="C46" s="366"/>
      <c r="D46" s="470">
        <f>SUM(E46:O46)</f>
        <v>2146840</v>
      </c>
      <c r="E46" s="179"/>
      <c r="F46" s="96">
        <v>441</v>
      </c>
      <c r="G46" s="77"/>
      <c r="H46" s="96"/>
      <c r="I46" s="77"/>
      <c r="J46" s="96"/>
      <c r="K46" s="77"/>
      <c r="L46" s="96"/>
      <c r="M46" s="77"/>
      <c r="N46" s="77"/>
      <c r="O46" s="77">
        <v>2146399</v>
      </c>
      <c r="P46" s="140">
        <f t="shared" si="0"/>
        <v>2146840</v>
      </c>
    </row>
    <row r="47" spans="1:16" x14ac:dyDescent="0.2">
      <c r="A47" s="11" t="s">
        <v>649</v>
      </c>
      <c r="B47" s="219"/>
      <c r="C47" s="366"/>
      <c r="D47" s="470">
        <f>SUM(E47:O47)</f>
        <v>2146840</v>
      </c>
      <c r="E47" s="470"/>
      <c r="F47" s="600">
        <v>441</v>
      </c>
      <c r="G47" s="470"/>
      <c r="H47" s="600"/>
      <c r="I47" s="470"/>
      <c r="J47" s="600"/>
      <c r="K47" s="470"/>
      <c r="L47" s="600"/>
      <c r="M47" s="470"/>
      <c r="N47" s="470"/>
      <c r="O47" s="470">
        <v>2146399</v>
      </c>
      <c r="P47" s="140"/>
    </row>
    <row r="48" spans="1:16" x14ac:dyDescent="0.2">
      <c r="A48" s="13" t="s">
        <v>418</v>
      </c>
      <c r="B48" s="7"/>
      <c r="C48" s="353"/>
      <c r="D48" s="322"/>
      <c r="E48" s="296"/>
      <c r="F48" s="99"/>
      <c r="G48" s="95"/>
      <c r="H48" s="99"/>
      <c r="I48" s="95"/>
      <c r="J48" s="99"/>
      <c r="K48" s="95"/>
      <c r="L48" s="99"/>
      <c r="M48" s="95"/>
      <c r="N48" s="95"/>
      <c r="O48" s="95"/>
      <c r="P48" s="140">
        <f t="shared" si="0"/>
        <v>0</v>
      </c>
    </row>
    <row r="49" spans="1:16" x14ac:dyDescent="0.2">
      <c r="A49" s="11" t="s">
        <v>127</v>
      </c>
      <c r="B49" s="219" t="s">
        <v>137</v>
      </c>
      <c r="C49" s="366" t="s">
        <v>342</v>
      </c>
      <c r="D49" s="470">
        <f>SUM(E49:O49)</f>
        <v>0</v>
      </c>
      <c r="E49" s="179">
        <v>0</v>
      </c>
      <c r="F49" s="96"/>
      <c r="G49" s="77"/>
      <c r="H49" s="96"/>
      <c r="I49" s="77"/>
      <c r="J49" s="96"/>
      <c r="K49" s="77"/>
      <c r="L49" s="96"/>
      <c r="M49" s="77"/>
      <c r="N49" s="77"/>
      <c r="O49" s="207">
        <v>0</v>
      </c>
      <c r="P49" s="140">
        <f t="shared" si="0"/>
        <v>0</v>
      </c>
    </row>
    <row r="50" spans="1:16" x14ac:dyDescent="0.2">
      <c r="A50" s="11" t="s">
        <v>578</v>
      </c>
      <c r="B50" s="219"/>
      <c r="C50" s="366"/>
      <c r="D50" s="470">
        <f>SUM(E50:O50)</f>
        <v>0</v>
      </c>
      <c r="E50" s="179"/>
      <c r="F50" s="96"/>
      <c r="G50" s="77"/>
      <c r="H50" s="96"/>
      <c r="I50" s="77"/>
      <c r="J50" s="96"/>
      <c r="K50" s="77"/>
      <c r="L50" s="96"/>
      <c r="M50" s="77"/>
      <c r="N50" s="77"/>
      <c r="O50" s="207"/>
      <c r="P50" s="140">
        <f t="shared" si="0"/>
        <v>0</v>
      </c>
    </row>
    <row r="51" spans="1:16" x14ac:dyDescent="0.2">
      <c r="A51" s="11" t="s">
        <v>649</v>
      </c>
      <c r="B51" s="219"/>
      <c r="C51" s="366"/>
      <c r="D51" s="470">
        <v>0</v>
      </c>
      <c r="E51" s="179"/>
      <c r="F51" s="96"/>
      <c r="G51" s="77"/>
      <c r="H51" s="96"/>
      <c r="I51" s="77"/>
      <c r="J51" s="96"/>
      <c r="K51" s="77"/>
      <c r="L51" s="96"/>
      <c r="M51" s="77"/>
      <c r="N51" s="77"/>
      <c r="O51" s="207"/>
      <c r="P51" s="140"/>
    </row>
    <row r="52" spans="1:16" x14ac:dyDescent="0.2">
      <c r="A52" s="13" t="s">
        <v>425</v>
      </c>
      <c r="B52" s="7"/>
      <c r="C52" s="353"/>
      <c r="D52" s="322"/>
      <c r="E52" s="296"/>
      <c r="F52" s="99"/>
      <c r="G52" s="95"/>
      <c r="H52" s="99"/>
      <c r="I52" s="95"/>
      <c r="J52" s="99"/>
      <c r="K52" s="95"/>
      <c r="L52" s="99"/>
      <c r="M52" s="95"/>
      <c r="N52" s="95"/>
      <c r="O52" s="95"/>
      <c r="P52" s="140">
        <f t="shared" si="0"/>
        <v>0</v>
      </c>
    </row>
    <row r="53" spans="1:16" x14ac:dyDescent="0.2">
      <c r="A53" s="11" t="s">
        <v>39</v>
      </c>
      <c r="B53" s="219" t="s">
        <v>137</v>
      </c>
      <c r="C53" s="366" t="s">
        <v>343</v>
      </c>
      <c r="D53" s="470">
        <f>SUM(E53:O53)</f>
        <v>0</v>
      </c>
      <c r="E53" s="466">
        <v>0</v>
      </c>
      <c r="F53" s="96">
        <v>0</v>
      </c>
      <c r="G53" s="77"/>
      <c r="H53" s="96"/>
      <c r="I53" s="77"/>
      <c r="J53" s="467"/>
      <c r="K53" s="77"/>
      <c r="L53" s="96">
        <v>0</v>
      </c>
      <c r="M53" s="77"/>
      <c r="N53" s="77"/>
      <c r="O53" s="77"/>
      <c r="P53" s="140">
        <f t="shared" si="0"/>
        <v>0</v>
      </c>
    </row>
    <row r="54" spans="1:16" x14ac:dyDescent="0.2">
      <c r="A54" s="11" t="s">
        <v>578</v>
      </c>
      <c r="B54" s="219"/>
      <c r="C54" s="366"/>
      <c r="D54" s="470">
        <v>0</v>
      </c>
      <c r="E54" s="466"/>
      <c r="F54" s="96"/>
      <c r="G54" s="77"/>
      <c r="H54" s="96"/>
      <c r="I54" s="77"/>
      <c r="J54" s="467"/>
      <c r="K54" s="77"/>
      <c r="L54" s="96"/>
      <c r="M54" s="77"/>
      <c r="N54" s="77"/>
      <c r="O54" s="77"/>
      <c r="P54" s="140">
        <f t="shared" si="0"/>
        <v>0</v>
      </c>
    </row>
    <row r="55" spans="1:16" x14ac:dyDescent="0.2">
      <c r="A55" s="11" t="s">
        <v>649</v>
      </c>
      <c r="B55" s="219"/>
      <c r="C55" s="366"/>
      <c r="D55" s="470">
        <v>0</v>
      </c>
      <c r="E55" s="466"/>
      <c r="F55" s="96"/>
      <c r="G55" s="77"/>
      <c r="H55" s="96"/>
      <c r="I55" s="77"/>
      <c r="J55" s="467"/>
      <c r="K55" s="77"/>
      <c r="L55" s="96"/>
      <c r="M55" s="77"/>
      <c r="N55" s="77"/>
      <c r="O55" s="77"/>
      <c r="P55" s="140"/>
    </row>
    <row r="56" spans="1:16" s="148" customFormat="1" x14ac:dyDescent="0.2">
      <c r="A56" s="13" t="s">
        <v>420</v>
      </c>
      <c r="B56" s="7"/>
      <c r="C56" s="353"/>
      <c r="D56" s="322"/>
      <c r="E56" s="296"/>
      <c r="F56" s="99"/>
      <c r="G56" s="95"/>
      <c r="H56" s="99"/>
      <c r="I56" s="95"/>
      <c r="J56" s="99"/>
      <c r="K56" s="95"/>
      <c r="L56" s="99"/>
      <c r="M56" s="95"/>
      <c r="N56" s="95"/>
      <c r="O56" s="95"/>
      <c r="P56" s="140">
        <f t="shared" si="0"/>
        <v>0</v>
      </c>
    </row>
    <row r="57" spans="1:16" s="148" customFormat="1" x14ac:dyDescent="0.2">
      <c r="A57" s="11" t="s">
        <v>39</v>
      </c>
      <c r="B57" s="219" t="s">
        <v>137</v>
      </c>
      <c r="C57" s="366" t="s">
        <v>345</v>
      </c>
      <c r="D57" s="470">
        <f>SUM(E57:O57)</f>
        <v>0</v>
      </c>
      <c r="E57" s="179">
        <f>SUM(F57:O57)</f>
        <v>0</v>
      </c>
      <c r="F57" s="96"/>
      <c r="G57" s="77"/>
      <c r="H57" s="96"/>
      <c r="I57" s="77"/>
      <c r="J57" s="96"/>
      <c r="K57" s="77"/>
      <c r="L57" s="96"/>
      <c r="M57" s="77"/>
      <c r="N57" s="77"/>
      <c r="O57" s="77"/>
      <c r="P57" s="140">
        <f t="shared" si="0"/>
        <v>0</v>
      </c>
    </row>
    <row r="58" spans="1:16" s="148" customFormat="1" x14ac:dyDescent="0.2">
      <c r="A58" s="11" t="s">
        <v>578</v>
      </c>
      <c r="B58" s="219"/>
      <c r="C58" s="366"/>
      <c r="D58" s="470">
        <v>0</v>
      </c>
      <c r="E58" s="179"/>
      <c r="F58" s="96"/>
      <c r="G58" s="77"/>
      <c r="H58" s="96"/>
      <c r="I58" s="77"/>
      <c r="J58" s="96"/>
      <c r="K58" s="77"/>
      <c r="L58" s="96"/>
      <c r="M58" s="77"/>
      <c r="N58" s="77"/>
      <c r="O58" s="77"/>
      <c r="P58" s="140">
        <f t="shared" si="0"/>
        <v>0</v>
      </c>
    </row>
    <row r="59" spans="1:16" s="148" customFormat="1" x14ac:dyDescent="0.2">
      <c r="A59" s="11" t="s">
        <v>649</v>
      </c>
      <c r="B59" s="219"/>
      <c r="C59" s="366"/>
      <c r="D59" s="470">
        <v>0</v>
      </c>
      <c r="E59" s="179"/>
      <c r="F59" s="96"/>
      <c r="G59" s="77"/>
      <c r="H59" s="96"/>
      <c r="I59" s="77"/>
      <c r="J59" s="96"/>
      <c r="K59" s="77"/>
      <c r="L59" s="96"/>
      <c r="M59" s="77"/>
      <c r="N59" s="77"/>
      <c r="O59" s="77"/>
      <c r="P59" s="140"/>
    </row>
    <row r="60" spans="1:16" s="148" customFormat="1" x14ac:dyDescent="0.2">
      <c r="A60" s="13" t="s">
        <v>421</v>
      </c>
      <c r="B60" s="7"/>
      <c r="C60" s="353"/>
      <c r="D60" s="322"/>
      <c r="E60" s="296"/>
      <c r="F60" s="99"/>
      <c r="G60" s="95"/>
      <c r="H60" s="99"/>
      <c r="I60" s="95"/>
      <c r="J60" s="99"/>
      <c r="K60" s="95"/>
      <c r="L60" s="99"/>
      <c r="M60" s="95"/>
      <c r="N60" s="95"/>
      <c r="O60" s="95"/>
      <c r="P60" s="140">
        <f t="shared" si="0"/>
        <v>0</v>
      </c>
    </row>
    <row r="61" spans="1:16" s="148" customFormat="1" x14ac:dyDescent="0.2">
      <c r="A61" s="11" t="s">
        <v>39</v>
      </c>
      <c r="B61" s="219" t="s">
        <v>137</v>
      </c>
      <c r="C61" s="366" t="s">
        <v>346</v>
      </c>
      <c r="D61" s="470">
        <f>SUM(E61:O61)</f>
        <v>0</v>
      </c>
      <c r="E61" s="179">
        <f>SUM(F61:O61)</f>
        <v>0</v>
      </c>
      <c r="F61" s="96"/>
      <c r="G61" s="77"/>
      <c r="H61" s="96"/>
      <c r="I61" s="77"/>
      <c r="J61" s="96"/>
      <c r="K61" s="77"/>
      <c r="L61" s="96"/>
      <c r="M61" s="77"/>
      <c r="N61" s="77"/>
      <c r="O61" s="77">
        <v>0</v>
      </c>
      <c r="P61" s="140">
        <f t="shared" si="0"/>
        <v>0</v>
      </c>
    </row>
    <row r="62" spans="1:16" s="148" customFormat="1" x14ac:dyDescent="0.2">
      <c r="A62" s="11" t="s">
        <v>578</v>
      </c>
      <c r="B62" s="219"/>
      <c r="C62" s="366"/>
      <c r="D62" s="470">
        <v>0</v>
      </c>
      <c r="E62" s="179"/>
      <c r="F62" s="96"/>
      <c r="G62" s="77"/>
      <c r="H62" s="96"/>
      <c r="I62" s="77"/>
      <c r="J62" s="96"/>
      <c r="K62" s="77"/>
      <c r="L62" s="96"/>
      <c r="M62" s="77"/>
      <c r="N62" s="77"/>
      <c r="O62" s="77"/>
      <c r="P62" s="140">
        <f t="shared" si="0"/>
        <v>0</v>
      </c>
    </row>
    <row r="63" spans="1:16" s="148" customFormat="1" x14ac:dyDescent="0.2">
      <c r="A63" s="11" t="s">
        <v>649</v>
      </c>
      <c r="B63" s="219"/>
      <c r="C63" s="366"/>
      <c r="D63" s="470">
        <v>0</v>
      </c>
      <c r="E63" s="179"/>
      <c r="F63" s="96"/>
      <c r="G63" s="77"/>
      <c r="H63" s="96"/>
      <c r="I63" s="77"/>
      <c r="J63" s="96"/>
      <c r="K63" s="77"/>
      <c r="L63" s="96"/>
      <c r="M63" s="77"/>
      <c r="N63" s="77"/>
      <c r="O63" s="77"/>
      <c r="P63" s="140"/>
    </row>
    <row r="64" spans="1:16" x14ac:dyDescent="0.2">
      <c r="A64" s="13" t="s">
        <v>426</v>
      </c>
      <c r="B64" s="7"/>
      <c r="C64" s="353"/>
      <c r="D64" s="322"/>
      <c r="E64" s="296"/>
      <c r="F64" s="99"/>
      <c r="G64" s="95"/>
      <c r="H64" s="99"/>
      <c r="I64" s="95"/>
      <c r="J64" s="99"/>
      <c r="K64" s="95"/>
      <c r="L64" s="99"/>
      <c r="M64" s="95"/>
      <c r="N64" s="95"/>
      <c r="O64" s="95"/>
      <c r="P64" s="140">
        <f t="shared" si="0"/>
        <v>0</v>
      </c>
    </row>
    <row r="65" spans="1:16" x14ac:dyDescent="0.2">
      <c r="A65" s="11" t="s">
        <v>39</v>
      </c>
      <c r="B65" s="219" t="s">
        <v>138</v>
      </c>
      <c r="C65" s="366" t="s">
        <v>444</v>
      </c>
      <c r="D65" s="470">
        <f>SUM(E65:O65)</f>
        <v>0</v>
      </c>
      <c r="E65" s="179">
        <f>SUM(F65:O65)</f>
        <v>0</v>
      </c>
      <c r="F65" s="96"/>
      <c r="G65" s="77"/>
      <c r="H65" s="96"/>
      <c r="I65" s="77"/>
      <c r="J65" s="96"/>
      <c r="K65" s="77"/>
      <c r="L65" s="96"/>
      <c r="M65" s="77"/>
      <c r="N65" s="77"/>
      <c r="O65" s="77"/>
      <c r="P65" s="140">
        <f t="shared" si="0"/>
        <v>0</v>
      </c>
    </row>
    <row r="66" spans="1:16" x14ac:dyDescent="0.2">
      <c r="A66" s="11" t="s">
        <v>578</v>
      </c>
      <c r="B66" s="219"/>
      <c r="C66" s="366"/>
      <c r="D66" s="470">
        <v>0</v>
      </c>
      <c r="E66" s="179"/>
      <c r="F66" s="96"/>
      <c r="G66" s="77"/>
      <c r="H66" s="96"/>
      <c r="I66" s="77"/>
      <c r="J66" s="96"/>
      <c r="K66" s="77"/>
      <c r="L66" s="96"/>
      <c r="M66" s="77"/>
      <c r="N66" s="77"/>
      <c r="O66" s="77"/>
      <c r="P66" s="140">
        <f t="shared" si="0"/>
        <v>0</v>
      </c>
    </row>
    <row r="67" spans="1:16" x14ac:dyDescent="0.2">
      <c r="A67" s="11" t="s">
        <v>799</v>
      </c>
      <c r="B67" s="219"/>
      <c r="C67" s="366"/>
      <c r="D67" s="470">
        <f>SUM(E67:O67)</f>
        <v>46235</v>
      </c>
      <c r="E67" s="179"/>
      <c r="F67" s="96"/>
      <c r="G67" s="77"/>
      <c r="H67" s="96"/>
      <c r="I67" s="77">
        <v>46235</v>
      </c>
      <c r="J67" s="96"/>
      <c r="K67" s="77"/>
      <c r="L67" s="96"/>
      <c r="M67" s="77"/>
      <c r="N67" s="77"/>
      <c r="O67" s="77"/>
      <c r="P67" s="140"/>
    </row>
    <row r="68" spans="1:16" x14ac:dyDescent="0.2">
      <c r="A68" s="11" t="s">
        <v>652</v>
      </c>
      <c r="B68" s="219"/>
      <c r="C68" s="366"/>
      <c r="D68" s="470">
        <f>SUM(D67)</f>
        <v>46235</v>
      </c>
      <c r="E68" s="470">
        <f t="shared" ref="E68:O68" si="7">SUM(E67)</f>
        <v>0</v>
      </c>
      <c r="F68" s="470">
        <f t="shared" si="7"/>
        <v>0</v>
      </c>
      <c r="G68" s="470">
        <f t="shared" si="7"/>
        <v>0</v>
      </c>
      <c r="H68" s="470">
        <f t="shared" si="7"/>
        <v>0</v>
      </c>
      <c r="I68" s="470">
        <f t="shared" si="7"/>
        <v>46235</v>
      </c>
      <c r="J68" s="470">
        <f t="shared" si="7"/>
        <v>0</v>
      </c>
      <c r="K68" s="470">
        <f t="shared" si="7"/>
        <v>0</v>
      </c>
      <c r="L68" s="470">
        <f t="shared" si="7"/>
        <v>0</v>
      </c>
      <c r="M68" s="470">
        <f t="shared" si="7"/>
        <v>0</v>
      </c>
      <c r="N68" s="470">
        <f t="shared" si="7"/>
        <v>0</v>
      </c>
      <c r="O68" s="470">
        <f t="shared" si="7"/>
        <v>0</v>
      </c>
      <c r="P68" s="140"/>
    </row>
    <row r="69" spans="1:16" x14ac:dyDescent="0.2">
      <c r="A69" s="11" t="s">
        <v>649</v>
      </c>
      <c r="B69" s="218"/>
      <c r="C69" s="363"/>
      <c r="D69" s="208">
        <f>SUM(D68+D66)</f>
        <v>46235</v>
      </c>
      <c r="E69" s="208">
        <f t="shared" ref="E69:O69" si="8">SUM(E68+E66)</f>
        <v>0</v>
      </c>
      <c r="F69" s="208">
        <f t="shared" si="8"/>
        <v>0</v>
      </c>
      <c r="G69" s="208">
        <f t="shared" si="8"/>
        <v>0</v>
      </c>
      <c r="H69" s="208">
        <f t="shared" si="8"/>
        <v>0</v>
      </c>
      <c r="I69" s="208">
        <f t="shared" si="8"/>
        <v>46235</v>
      </c>
      <c r="J69" s="208">
        <f t="shared" si="8"/>
        <v>0</v>
      </c>
      <c r="K69" s="208">
        <f t="shared" si="8"/>
        <v>0</v>
      </c>
      <c r="L69" s="208">
        <f t="shared" si="8"/>
        <v>0</v>
      </c>
      <c r="M69" s="208">
        <f t="shared" si="8"/>
        <v>0</v>
      </c>
      <c r="N69" s="208">
        <f t="shared" si="8"/>
        <v>0</v>
      </c>
      <c r="O69" s="208">
        <f t="shared" si="8"/>
        <v>0</v>
      </c>
      <c r="P69" s="140"/>
    </row>
    <row r="70" spans="1:16" x14ac:dyDescent="0.2">
      <c r="A70" s="13" t="s">
        <v>222</v>
      </c>
      <c r="B70" s="219"/>
      <c r="C70" s="354"/>
      <c r="D70" s="537"/>
      <c r="E70" s="179"/>
      <c r="F70" s="96"/>
      <c r="G70" s="77"/>
      <c r="H70" s="96"/>
      <c r="I70" s="77"/>
      <c r="J70" s="96"/>
      <c r="K70" s="77"/>
      <c r="L70" s="96"/>
      <c r="M70" s="77"/>
      <c r="N70" s="77"/>
      <c r="O70" s="77"/>
      <c r="P70" s="140">
        <f t="shared" si="0"/>
        <v>0</v>
      </c>
    </row>
    <row r="71" spans="1:16" x14ac:dyDescent="0.2">
      <c r="A71" s="11" t="s">
        <v>39</v>
      </c>
      <c r="B71" s="219" t="s">
        <v>138</v>
      </c>
      <c r="C71" s="366" t="s">
        <v>347</v>
      </c>
      <c r="D71" s="470">
        <f>SUM(E71:O71)</f>
        <v>0</v>
      </c>
      <c r="E71" s="179">
        <v>0</v>
      </c>
      <c r="F71" s="96"/>
      <c r="G71" s="77"/>
      <c r="H71" s="96"/>
      <c r="I71" s="77">
        <v>0</v>
      </c>
      <c r="J71" s="96"/>
      <c r="K71" s="77"/>
      <c r="L71" s="96"/>
      <c r="M71" s="77"/>
      <c r="N71" s="77"/>
      <c r="O71" s="77"/>
      <c r="P71" s="140">
        <f t="shared" si="0"/>
        <v>0</v>
      </c>
    </row>
    <row r="72" spans="1:16" x14ac:dyDescent="0.2">
      <c r="A72" s="11" t="s">
        <v>578</v>
      </c>
      <c r="B72" s="219"/>
      <c r="C72" s="366"/>
      <c r="D72" s="470">
        <v>0</v>
      </c>
      <c r="E72" s="179"/>
      <c r="F72" s="96"/>
      <c r="G72" s="77"/>
      <c r="H72" s="96"/>
      <c r="I72" s="77"/>
      <c r="J72" s="96"/>
      <c r="K72" s="77"/>
      <c r="L72" s="96"/>
      <c r="M72" s="77"/>
      <c r="N72" s="77"/>
      <c r="O72" s="77"/>
      <c r="P72" s="140">
        <f t="shared" si="0"/>
        <v>0</v>
      </c>
    </row>
    <row r="73" spans="1:16" x14ac:dyDescent="0.2">
      <c r="A73" s="11" t="s">
        <v>649</v>
      </c>
      <c r="B73" s="219"/>
      <c r="C73" s="366"/>
      <c r="D73" s="470">
        <v>0</v>
      </c>
      <c r="E73" s="179"/>
      <c r="F73" s="96"/>
      <c r="G73" s="77"/>
      <c r="H73" s="96"/>
      <c r="I73" s="77"/>
      <c r="J73" s="96"/>
      <c r="K73" s="77"/>
      <c r="L73" s="96"/>
      <c r="M73" s="77"/>
      <c r="N73" s="77"/>
      <c r="O73" s="77"/>
      <c r="P73" s="140"/>
    </row>
    <row r="74" spans="1:16" x14ac:dyDescent="0.2">
      <c r="A74" s="47" t="s">
        <v>223</v>
      </c>
      <c r="B74" s="40"/>
      <c r="C74" s="367"/>
      <c r="D74" s="322"/>
      <c r="E74" s="296"/>
      <c r="F74" s="99"/>
      <c r="G74" s="95"/>
      <c r="H74" s="99"/>
      <c r="I74" s="95"/>
      <c r="J74" s="99"/>
      <c r="K74" s="95"/>
      <c r="L74" s="99"/>
      <c r="M74" s="95"/>
      <c r="N74" s="95"/>
      <c r="O74" s="95"/>
      <c r="P74" s="140">
        <f t="shared" si="0"/>
        <v>0</v>
      </c>
    </row>
    <row r="75" spans="1:16" x14ac:dyDescent="0.2">
      <c r="A75" s="5" t="s">
        <v>28</v>
      </c>
      <c r="B75" s="59" t="s">
        <v>137</v>
      </c>
      <c r="C75" s="475" t="s">
        <v>349</v>
      </c>
      <c r="D75" s="470">
        <f>SUM(E75:O75)</f>
        <v>0</v>
      </c>
      <c r="E75" s="179">
        <f>SUM(F75:O75)</f>
        <v>0</v>
      </c>
      <c r="F75" s="96"/>
      <c r="G75" s="110"/>
      <c r="H75" s="110"/>
      <c r="I75" s="110"/>
      <c r="J75" s="110"/>
      <c r="K75" s="77"/>
      <c r="L75" s="96"/>
      <c r="M75" s="110"/>
      <c r="N75" s="77"/>
      <c r="O75" s="96"/>
      <c r="P75" s="140">
        <f t="shared" si="0"/>
        <v>0</v>
      </c>
    </row>
    <row r="76" spans="1:16" x14ac:dyDescent="0.2">
      <c r="A76" s="11" t="s">
        <v>578</v>
      </c>
      <c r="B76" s="219"/>
      <c r="C76" s="365"/>
      <c r="D76" s="470">
        <v>0</v>
      </c>
      <c r="E76" s="179"/>
      <c r="F76" s="96"/>
      <c r="G76" s="77"/>
      <c r="H76" s="96"/>
      <c r="I76" s="77"/>
      <c r="J76" s="96"/>
      <c r="K76" s="77"/>
      <c r="L76" s="96"/>
      <c r="M76" s="77"/>
      <c r="N76" s="77"/>
      <c r="O76" s="77"/>
      <c r="P76" s="140">
        <f t="shared" si="0"/>
        <v>0</v>
      </c>
    </row>
    <row r="77" spans="1:16" x14ac:dyDescent="0.2">
      <c r="A77" s="15" t="s">
        <v>649</v>
      </c>
      <c r="B77" s="219"/>
      <c r="C77" s="365"/>
      <c r="D77" s="470">
        <v>0</v>
      </c>
      <c r="E77" s="179"/>
      <c r="F77" s="96"/>
      <c r="G77" s="77"/>
      <c r="H77" s="96"/>
      <c r="I77" s="77"/>
      <c r="J77" s="96"/>
      <c r="K77" s="77"/>
      <c r="L77" s="96"/>
      <c r="M77" s="77"/>
      <c r="N77" s="77"/>
      <c r="O77" s="77"/>
      <c r="P77" s="140"/>
    </row>
    <row r="78" spans="1:16" x14ac:dyDescent="0.2">
      <c r="A78" s="254" t="s">
        <v>224</v>
      </c>
      <c r="B78" s="40"/>
      <c r="C78" s="355"/>
      <c r="D78" s="322"/>
      <c r="E78" s="296"/>
      <c r="F78" s="99"/>
      <c r="G78" s="95"/>
      <c r="H78" s="99"/>
      <c r="I78" s="95"/>
      <c r="J78" s="99"/>
      <c r="K78" s="95"/>
      <c r="L78" s="99"/>
      <c r="M78" s="95"/>
      <c r="N78" s="95"/>
      <c r="O78" s="95"/>
      <c r="P78" s="140">
        <f t="shared" si="0"/>
        <v>0</v>
      </c>
    </row>
    <row r="79" spans="1:16" x14ac:dyDescent="0.2">
      <c r="A79" s="11" t="s">
        <v>28</v>
      </c>
      <c r="B79" s="219" t="s">
        <v>137</v>
      </c>
      <c r="C79" s="365" t="s">
        <v>348</v>
      </c>
      <c r="D79" s="470">
        <f>SUM(E79:O79)</f>
        <v>0</v>
      </c>
      <c r="E79" s="179">
        <f>SUM(F79:O79)</f>
        <v>0</v>
      </c>
      <c r="F79" s="96"/>
      <c r="G79" s="77"/>
      <c r="H79" s="96"/>
      <c r="I79" s="77"/>
      <c r="J79" s="77"/>
      <c r="K79" s="77"/>
      <c r="L79" s="96"/>
      <c r="M79" s="77"/>
      <c r="N79" s="77"/>
      <c r="O79" s="77"/>
      <c r="P79" s="140">
        <f t="shared" si="0"/>
        <v>0</v>
      </c>
    </row>
    <row r="80" spans="1:16" x14ac:dyDescent="0.2">
      <c r="A80" s="11" t="s">
        <v>578</v>
      </c>
      <c r="B80" s="219"/>
      <c r="C80" s="365"/>
      <c r="D80" s="470">
        <v>0</v>
      </c>
      <c r="E80" s="179"/>
      <c r="F80" s="96"/>
      <c r="G80" s="77"/>
      <c r="H80" s="96"/>
      <c r="I80" s="77"/>
      <c r="J80" s="96"/>
      <c r="K80" s="77"/>
      <c r="L80" s="96"/>
      <c r="M80" s="77"/>
      <c r="N80" s="77"/>
      <c r="O80" s="77"/>
      <c r="P80" s="140">
        <f t="shared" si="0"/>
        <v>0</v>
      </c>
    </row>
    <row r="81" spans="1:16" x14ac:dyDescent="0.2">
      <c r="A81" s="15" t="s">
        <v>649</v>
      </c>
      <c r="B81" s="218"/>
      <c r="C81" s="438"/>
      <c r="D81" s="208">
        <v>0</v>
      </c>
      <c r="E81" s="143"/>
      <c r="F81" s="101"/>
      <c r="G81" s="94"/>
      <c r="H81" s="101"/>
      <c r="I81" s="94"/>
      <c r="J81" s="101"/>
      <c r="K81" s="94"/>
      <c r="L81" s="101"/>
      <c r="M81" s="94"/>
      <c r="N81" s="94"/>
      <c r="O81" s="94"/>
      <c r="P81" s="140"/>
    </row>
    <row r="82" spans="1:16" x14ac:dyDescent="0.2">
      <c r="A82" s="309" t="s">
        <v>240</v>
      </c>
      <c r="B82" s="219"/>
      <c r="C82" s="354"/>
      <c r="D82" s="470"/>
      <c r="E82" s="179"/>
      <c r="F82" s="96"/>
      <c r="G82" s="77"/>
      <c r="H82" s="96"/>
      <c r="I82" s="77"/>
      <c r="J82" s="96"/>
      <c r="K82" s="77"/>
      <c r="L82" s="96"/>
      <c r="M82" s="77"/>
      <c r="N82" s="77"/>
      <c r="O82" s="77"/>
      <c r="P82" s="140">
        <f t="shared" si="0"/>
        <v>0</v>
      </c>
    </row>
    <row r="83" spans="1:16" x14ac:dyDescent="0.2">
      <c r="A83" s="11" t="s">
        <v>28</v>
      </c>
      <c r="B83" s="219" t="s">
        <v>137</v>
      </c>
      <c r="C83" s="366" t="s">
        <v>350</v>
      </c>
      <c r="D83" s="470">
        <f>SUM(E83:O83)</f>
        <v>0</v>
      </c>
      <c r="E83" s="179"/>
      <c r="F83" s="96"/>
      <c r="G83" s="77"/>
      <c r="H83" s="96"/>
      <c r="I83" s="77"/>
      <c r="J83" s="96"/>
      <c r="K83" s="77"/>
      <c r="L83" s="96"/>
      <c r="M83" s="77"/>
      <c r="N83" s="77"/>
      <c r="O83" s="77"/>
      <c r="P83" s="140">
        <f t="shared" si="0"/>
        <v>0</v>
      </c>
    </row>
    <row r="84" spans="1:16" x14ac:dyDescent="0.2">
      <c r="A84" s="11" t="s">
        <v>578</v>
      </c>
      <c r="B84" s="219"/>
      <c r="C84" s="469"/>
      <c r="D84" s="470">
        <v>0</v>
      </c>
      <c r="E84" s="221"/>
      <c r="F84" s="96"/>
      <c r="G84" s="77"/>
      <c r="H84" s="96"/>
      <c r="I84" s="77"/>
      <c r="J84" s="96"/>
      <c r="K84" s="77"/>
      <c r="L84" s="96"/>
      <c r="M84" s="77"/>
      <c r="N84" s="77"/>
      <c r="O84" s="77"/>
      <c r="P84" s="140">
        <f t="shared" si="0"/>
        <v>0</v>
      </c>
    </row>
    <row r="85" spans="1:16" x14ac:dyDescent="0.2">
      <c r="A85" s="15" t="s">
        <v>649</v>
      </c>
      <c r="B85" s="218"/>
      <c r="C85" s="601"/>
      <c r="D85" s="208">
        <v>0</v>
      </c>
      <c r="E85" s="221"/>
      <c r="F85" s="96"/>
      <c r="G85" s="77"/>
      <c r="H85" s="96"/>
      <c r="I85" s="77"/>
      <c r="J85" s="96"/>
      <c r="K85" s="77"/>
      <c r="L85" s="96"/>
      <c r="M85" s="77"/>
      <c r="N85" s="77"/>
      <c r="O85" s="77"/>
      <c r="P85" s="140"/>
    </row>
    <row r="86" spans="1:16" x14ac:dyDescent="0.2">
      <c r="A86" s="47" t="s">
        <v>239</v>
      </c>
      <c r="B86" s="40"/>
      <c r="C86" s="356"/>
      <c r="D86" s="537"/>
      <c r="E86" s="296"/>
      <c r="F86" s="99"/>
      <c r="G86" s="95"/>
      <c r="H86" s="99"/>
      <c r="I86" s="95"/>
      <c r="J86" s="99"/>
      <c r="K86" s="95"/>
      <c r="L86" s="99"/>
      <c r="M86" s="95"/>
      <c r="N86" s="95"/>
      <c r="O86" s="95"/>
      <c r="P86" s="140">
        <f t="shared" si="0"/>
        <v>0</v>
      </c>
    </row>
    <row r="87" spans="1:16" x14ac:dyDescent="0.2">
      <c r="A87" s="11" t="s">
        <v>28</v>
      </c>
      <c r="B87" s="219" t="s">
        <v>137</v>
      </c>
      <c r="C87" s="366" t="s">
        <v>351</v>
      </c>
      <c r="D87" s="470">
        <f>SUM(E87:O87)</f>
        <v>0</v>
      </c>
      <c r="E87" s="179">
        <f>SUM(F87:O87)</f>
        <v>0</v>
      </c>
      <c r="F87" s="96"/>
      <c r="G87" s="77"/>
      <c r="H87" s="96"/>
      <c r="I87" s="77"/>
      <c r="J87" s="96"/>
      <c r="K87" s="77"/>
      <c r="L87" s="96"/>
      <c r="M87" s="77"/>
      <c r="N87" s="77"/>
      <c r="O87" s="77"/>
      <c r="P87" s="140">
        <f t="shared" si="0"/>
        <v>0</v>
      </c>
    </row>
    <row r="88" spans="1:16" x14ac:dyDescent="0.2">
      <c r="A88" s="11" t="s">
        <v>578</v>
      </c>
      <c r="B88" s="219"/>
      <c r="C88" s="366"/>
      <c r="D88" s="470">
        <v>0</v>
      </c>
      <c r="E88" s="179"/>
      <c r="F88" s="96"/>
      <c r="G88" s="77"/>
      <c r="H88" s="96"/>
      <c r="I88" s="77"/>
      <c r="J88" s="96"/>
      <c r="K88" s="77"/>
      <c r="L88" s="96"/>
      <c r="M88" s="77"/>
      <c r="N88" s="77"/>
      <c r="O88" s="77"/>
      <c r="P88" s="140">
        <f t="shared" si="0"/>
        <v>0</v>
      </c>
    </row>
    <row r="89" spans="1:16" x14ac:dyDescent="0.2">
      <c r="A89" s="15" t="s">
        <v>649</v>
      </c>
      <c r="B89" s="218"/>
      <c r="C89" s="363"/>
      <c r="D89" s="208">
        <v>0</v>
      </c>
      <c r="E89" s="143"/>
      <c r="F89" s="101"/>
      <c r="G89" s="94"/>
      <c r="H89" s="101"/>
      <c r="I89" s="94"/>
      <c r="J89" s="101"/>
      <c r="K89" s="94"/>
      <c r="L89" s="101"/>
      <c r="M89" s="94"/>
      <c r="N89" s="94"/>
      <c r="O89" s="94"/>
      <c r="P89" s="140"/>
    </row>
    <row r="90" spans="1:16" x14ac:dyDescent="0.2">
      <c r="A90" s="50" t="s">
        <v>443</v>
      </c>
      <c r="B90" s="219"/>
      <c r="C90" s="366"/>
      <c r="D90" s="470"/>
      <c r="E90" s="179"/>
      <c r="F90" s="96"/>
      <c r="G90" s="77"/>
      <c r="H90" s="96"/>
      <c r="I90" s="77"/>
      <c r="J90" s="96"/>
      <c r="K90" s="77"/>
      <c r="L90" s="96"/>
      <c r="M90" s="77"/>
      <c r="N90" s="77"/>
      <c r="O90" s="77"/>
      <c r="P90" s="140">
        <f t="shared" si="0"/>
        <v>0</v>
      </c>
    </row>
    <row r="91" spans="1:16" x14ac:dyDescent="0.2">
      <c r="A91" s="11" t="s">
        <v>28</v>
      </c>
      <c r="B91" s="219" t="s">
        <v>137</v>
      </c>
      <c r="C91" s="366" t="s">
        <v>445</v>
      </c>
      <c r="D91" s="470">
        <f>SUM(E91:O91)</f>
        <v>0</v>
      </c>
      <c r="E91" s="179"/>
      <c r="F91" s="96"/>
      <c r="G91" s="77"/>
      <c r="H91" s="96"/>
      <c r="I91" s="77"/>
      <c r="J91" s="96"/>
      <c r="K91" s="77"/>
      <c r="L91" s="96"/>
      <c r="M91" s="77"/>
      <c r="N91" s="77"/>
      <c r="O91" s="77"/>
      <c r="P91" s="140">
        <f t="shared" si="0"/>
        <v>0</v>
      </c>
    </row>
    <row r="92" spans="1:16" x14ac:dyDescent="0.2">
      <c r="A92" s="11" t="s">
        <v>578</v>
      </c>
      <c r="B92" s="219"/>
      <c r="C92" s="366"/>
      <c r="D92" s="470">
        <v>0</v>
      </c>
      <c r="E92" s="179"/>
      <c r="F92" s="96"/>
      <c r="G92" s="77"/>
      <c r="H92" s="96"/>
      <c r="I92" s="77"/>
      <c r="J92" s="96"/>
      <c r="K92" s="77"/>
      <c r="L92" s="96"/>
      <c r="M92" s="77"/>
      <c r="N92" s="77"/>
      <c r="O92" s="77"/>
      <c r="P92" s="140">
        <f t="shared" si="0"/>
        <v>0</v>
      </c>
    </row>
    <row r="93" spans="1:16" x14ac:dyDescent="0.2">
      <c r="A93" s="15" t="s">
        <v>649</v>
      </c>
      <c r="B93" s="219"/>
      <c r="C93" s="366"/>
      <c r="D93" s="470">
        <v>0</v>
      </c>
      <c r="E93" s="179"/>
      <c r="F93" s="96"/>
      <c r="G93" s="77"/>
      <c r="H93" s="96"/>
      <c r="I93" s="77"/>
      <c r="J93" s="96"/>
      <c r="K93" s="77"/>
      <c r="L93" s="96"/>
      <c r="M93" s="77"/>
      <c r="N93" s="77"/>
      <c r="O93" s="77"/>
      <c r="P93" s="140"/>
    </row>
    <row r="94" spans="1:16" x14ac:dyDescent="0.2">
      <c r="A94" s="47" t="s">
        <v>446</v>
      </c>
      <c r="B94" s="40"/>
      <c r="C94" s="355"/>
      <c r="D94" s="322"/>
      <c r="E94" s="296"/>
      <c r="F94" s="99"/>
      <c r="G94" s="95"/>
      <c r="H94" s="99"/>
      <c r="I94" s="95"/>
      <c r="J94" s="99"/>
      <c r="K94" s="95"/>
      <c r="L94" s="99"/>
      <c r="M94" s="95"/>
      <c r="N94" s="95"/>
      <c r="O94" s="95"/>
      <c r="P94" s="140">
        <f t="shared" si="0"/>
        <v>0</v>
      </c>
    </row>
    <row r="95" spans="1:16" x14ac:dyDescent="0.2">
      <c r="A95" s="11" t="s">
        <v>28</v>
      </c>
      <c r="B95" s="219" t="s">
        <v>137</v>
      </c>
      <c r="C95" s="366" t="s">
        <v>352</v>
      </c>
      <c r="D95" s="470">
        <f>SUM(E95:O95)</f>
        <v>0</v>
      </c>
      <c r="E95" s="179">
        <f>SUM(F95:O95)</f>
        <v>0</v>
      </c>
      <c r="F95" s="96"/>
      <c r="G95" s="77"/>
      <c r="H95" s="96"/>
      <c r="I95" s="77"/>
      <c r="J95" s="96"/>
      <c r="K95" s="77"/>
      <c r="L95" s="96"/>
      <c r="M95" s="77"/>
      <c r="N95" s="77"/>
      <c r="O95" s="77"/>
      <c r="P95" s="140">
        <f t="shared" si="0"/>
        <v>0</v>
      </c>
    </row>
    <row r="96" spans="1:16" x14ac:dyDescent="0.2">
      <c r="A96" s="11" t="s">
        <v>578</v>
      </c>
      <c r="B96" s="219"/>
      <c r="C96" s="366"/>
      <c r="D96" s="470">
        <v>0</v>
      </c>
      <c r="E96" s="179"/>
      <c r="F96" s="96"/>
      <c r="G96" s="77"/>
      <c r="H96" s="96"/>
      <c r="I96" s="77"/>
      <c r="J96" s="96"/>
      <c r="K96" s="77"/>
      <c r="L96" s="96"/>
      <c r="M96" s="77"/>
      <c r="N96" s="77"/>
      <c r="O96" s="77"/>
      <c r="P96" s="140">
        <f t="shared" si="0"/>
        <v>0</v>
      </c>
    </row>
    <row r="97" spans="1:16" x14ac:dyDescent="0.2">
      <c r="A97" s="15" t="s">
        <v>649</v>
      </c>
      <c r="B97" s="218"/>
      <c r="C97" s="363"/>
      <c r="D97" s="208">
        <v>0</v>
      </c>
      <c r="E97" s="143"/>
      <c r="F97" s="101"/>
      <c r="G97" s="94"/>
      <c r="H97" s="101"/>
      <c r="I97" s="94"/>
      <c r="J97" s="101"/>
      <c r="K97" s="94"/>
      <c r="L97" s="101"/>
      <c r="M97" s="94"/>
      <c r="N97" s="94"/>
      <c r="O97" s="94"/>
      <c r="P97" s="140"/>
    </row>
    <row r="98" spans="1:16" x14ac:dyDescent="0.2">
      <c r="A98" s="50" t="s">
        <v>447</v>
      </c>
      <c r="B98" s="41"/>
      <c r="C98" s="356"/>
      <c r="D98" s="537"/>
      <c r="E98" s="408"/>
      <c r="F98" s="96"/>
      <c r="G98" s="77"/>
      <c r="H98" s="96"/>
      <c r="I98" s="77"/>
      <c r="J98" s="96"/>
      <c r="K98" s="77"/>
      <c r="L98" s="96"/>
      <c r="M98" s="77"/>
      <c r="N98" s="77"/>
      <c r="O98" s="77"/>
      <c r="P98" s="140">
        <f t="shared" si="0"/>
        <v>0</v>
      </c>
    </row>
    <row r="99" spans="1:16" x14ac:dyDescent="0.2">
      <c r="A99" s="11" t="s">
        <v>28</v>
      </c>
      <c r="B99" s="219" t="s">
        <v>137</v>
      </c>
      <c r="C99" s="366" t="s">
        <v>353</v>
      </c>
      <c r="D99" s="470">
        <f>SUM(E99:O99)</f>
        <v>0</v>
      </c>
      <c r="E99" s="179">
        <v>0</v>
      </c>
      <c r="F99" s="96"/>
      <c r="G99" s="77"/>
      <c r="H99" s="92"/>
      <c r="I99" s="77">
        <v>0</v>
      </c>
      <c r="J99" s="96"/>
      <c r="K99" s="77"/>
      <c r="L99" s="96"/>
      <c r="M99" s="77">
        <v>0</v>
      </c>
      <c r="N99" s="77"/>
      <c r="O99" s="77"/>
      <c r="P99" s="140">
        <f t="shared" si="0"/>
        <v>0</v>
      </c>
    </row>
    <row r="100" spans="1:16" x14ac:dyDescent="0.2">
      <c r="A100" s="11" t="s">
        <v>578</v>
      </c>
      <c r="B100" s="219"/>
      <c r="C100" s="366"/>
      <c r="D100" s="470">
        <v>0</v>
      </c>
      <c r="E100" s="179"/>
      <c r="F100" s="96"/>
      <c r="G100" s="77"/>
      <c r="H100" s="96"/>
      <c r="I100" s="77"/>
      <c r="J100" s="96"/>
      <c r="K100" s="77"/>
      <c r="L100" s="96"/>
      <c r="M100" s="77"/>
      <c r="N100" s="77"/>
      <c r="O100" s="77"/>
      <c r="P100" s="140">
        <f t="shared" si="0"/>
        <v>0</v>
      </c>
    </row>
    <row r="101" spans="1:16" x14ac:dyDescent="0.2">
      <c r="A101" s="15" t="s">
        <v>649</v>
      </c>
      <c r="B101" s="219"/>
      <c r="C101" s="366"/>
      <c r="D101" s="470">
        <v>0</v>
      </c>
      <c r="E101" s="179"/>
      <c r="F101" s="96"/>
      <c r="G101" s="77"/>
      <c r="H101" s="96"/>
      <c r="I101" s="77"/>
      <c r="J101" s="96"/>
      <c r="K101" s="77"/>
      <c r="L101" s="96"/>
      <c r="M101" s="77"/>
      <c r="N101" s="77"/>
      <c r="O101" s="77"/>
      <c r="P101" s="140"/>
    </row>
    <row r="102" spans="1:16" x14ac:dyDescent="0.2">
      <c r="A102" s="47" t="s">
        <v>448</v>
      </c>
      <c r="B102" s="40"/>
      <c r="C102" s="355"/>
      <c r="D102" s="322"/>
      <c r="E102" s="296"/>
      <c r="F102" s="99"/>
      <c r="G102" s="95"/>
      <c r="H102" s="99"/>
      <c r="I102" s="95"/>
      <c r="J102" s="99"/>
      <c r="K102" s="95"/>
      <c r="L102" s="99"/>
      <c r="M102" s="95"/>
      <c r="N102" s="95"/>
      <c r="O102" s="95"/>
      <c r="P102" s="140">
        <f t="shared" si="0"/>
        <v>0</v>
      </c>
    </row>
    <row r="103" spans="1:16" x14ac:dyDescent="0.2">
      <c r="A103" s="11" t="s">
        <v>28</v>
      </c>
      <c r="B103" s="219" t="s">
        <v>137</v>
      </c>
      <c r="C103" s="366" t="s">
        <v>354</v>
      </c>
      <c r="D103" s="470">
        <f>SUM(E103:O103)</f>
        <v>89217</v>
      </c>
      <c r="E103" s="179">
        <v>0</v>
      </c>
      <c r="F103" s="96"/>
      <c r="G103" s="77"/>
      <c r="H103" s="96"/>
      <c r="I103" s="77"/>
      <c r="J103" s="96"/>
      <c r="K103" s="77">
        <v>868</v>
      </c>
      <c r="L103" s="96"/>
      <c r="M103" s="77">
        <v>88349</v>
      </c>
      <c r="N103" s="77"/>
      <c r="O103" s="77"/>
      <c r="P103" s="140">
        <f t="shared" si="0"/>
        <v>89217</v>
      </c>
    </row>
    <row r="104" spans="1:16" x14ac:dyDescent="0.2">
      <c r="A104" s="11" t="s">
        <v>578</v>
      </c>
      <c r="B104" s="219"/>
      <c r="C104" s="366"/>
      <c r="D104" s="470">
        <f>SUM(E104:O104)</f>
        <v>59984</v>
      </c>
      <c r="E104" s="179"/>
      <c r="F104" s="96"/>
      <c r="G104" s="77"/>
      <c r="H104" s="96"/>
      <c r="I104" s="77"/>
      <c r="J104" s="96"/>
      <c r="K104" s="77">
        <v>868</v>
      </c>
      <c r="L104" s="96"/>
      <c r="M104" s="77">
        <v>59116</v>
      </c>
      <c r="N104" s="77"/>
      <c r="O104" s="77"/>
      <c r="P104" s="140">
        <f t="shared" si="0"/>
        <v>59984</v>
      </c>
    </row>
    <row r="105" spans="1:16" x14ac:dyDescent="0.2">
      <c r="A105" s="11" t="s">
        <v>724</v>
      </c>
      <c r="B105" s="219"/>
      <c r="C105" s="366"/>
      <c r="D105" s="470">
        <f>SUM(E105:O105)</f>
        <v>-31043</v>
      </c>
      <c r="E105" s="179"/>
      <c r="F105" s="96"/>
      <c r="G105" s="77"/>
      <c r="H105" s="96"/>
      <c r="I105" s="77"/>
      <c r="J105" s="96"/>
      <c r="K105" s="77"/>
      <c r="L105" s="96"/>
      <c r="M105" s="77">
        <v>-31043</v>
      </c>
      <c r="N105" s="77"/>
      <c r="O105" s="77"/>
      <c r="P105" s="140"/>
    </row>
    <row r="106" spans="1:16" x14ac:dyDescent="0.2">
      <c r="A106" s="11" t="s">
        <v>652</v>
      </c>
      <c r="B106" s="219"/>
      <c r="C106" s="366"/>
      <c r="D106" s="470">
        <f>SUM(D105)</f>
        <v>-31043</v>
      </c>
      <c r="E106" s="470">
        <f t="shared" ref="E106:O106" si="9">SUM(E105)</f>
        <v>0</v>
      </c>
      <c r="F106" s="470">
        <f t="shared" si="9"/>
        <v>0</v>
      </c>
      <c r="G106" s="470">
        <f t="shared" si="9"/>
        <v>0</v>
      </c>
      <c r="H106" s="470">
        <f t="shared" si="9"/>
        <v>0</v>
      </c>
      <c r="I106" s="470">
        <f t="shared" si="9"/>
        <v>0</v>
      </c>
      <c r="J106" s="470">
        <f t="shared" si="9"/>
        <v>0</v>
      </c>
      <c r="K106" s="470">
        <f t="shared" si="9"/>
        <v>0</v>
      </c>
      <c r="L106" s="470">
        <f t="shared" si="9"/>
        <v>0</v>
      </c>
      <c r="M106" s="470">
        <f t="shared" si="9"/>
        <v>-31043</v>
      </c>
      <c r="N106" s="470">
        <f t="shared" si="9"/>
        <v>0</v>
      </c>
      <c r="O106" s="470">
        <f t="shared" si="9"/>
        <v>0</v>
      </c>
      <c r="P106" s="140">
        <f t="shared" si="0"/>
        <v>-31043</v>
      </c>
    </row>
    <row r="107" spans="1:16" x14ac:dyDescent="0.2">
      <c r="A107" s="11" t="s">
        <v>649</v>
      </c>
      <c r="B107" s="218"/>
      <c r="C107" s="363"/>
      <c r="D107" s="470">
        <f>SUM(D106+D104)</f>
        <v>28941</v>
      </c>
      <c r="E107" s="470">
        <f t="shared" ref="E107:O107" si="10">SUM(E106+E104)</f>
        <v>0</v>
      </c>
      <c r="F107" s="470">
        <f t="shared" si="10"/>
        <v>0</v>
      </c>
      <c r="G107" s="470">
        <f t="shared" si="10"/>
        <v>0</v>
      </c>
      <c r="H107" s="470">
        <f t="shared" si="10"/>
        <v>0</v>
      </c>
      <c r="I107" s="470">
        <f t="shared" si="10"/>
        <v>0</v>
      </c>
      <c r="J107" s="470">
        <f t="shared" si="10"/>
        <v>0</v>
      </c>
      <c r="K107" s="470">
        <f t="shared" si="10"/>
        <v>868</v>
      </c>
      <c r="L107" s="470">
        <f t="shared" si="10"/>
        <v>0</v>
      </c>
      <c r="M107" s="470">
        <f t="shared" si="10"/>
        <v>28073</v>
      </c>
      <c r="N107" s="470">
        <f t="shared" si="10"/>
        <v>0</v>
      </c>
      <c r="O107" s="470">
        <f t="shared" si="10"/>
        <v>0</v>
      </c>
      <c r="P107" s="140"/>
    </row>
    <row r="108" spans="1:16" x14ac:dyDescent="0.2">
      <c r="A108" s="13" t="s">
        <v>449</v>
      </c>
      <c r="B108" s="19"/>
      <c r="C108" s="352"/>
      <c r="D108" s="322"/>
      <c r="E108" s="408"/>
      <c r="F108" s="96"/>
      <c r="G108" s="95"/>
      <c r="H108" s="99"/>
      <c r="I108" s="95"/>
      <c r="J108" s="99"/>
      <c r="K108" s="95"/>
      <c r="L108" s="99"/>
      <c r="M108" s="95"/>
      <c r="N108" s="95"/>
      <c r="O108" s="95"/>
      <c r="P108" s="140">
        <f t="shared" si="0"/>
        <v>0</v>
      </c>
    </row>
    <row r="109" spans="1:16" x14ac:dyDescent="0.2">
      <c r="A109" s="11" t="s">
        <v>28</v>
      </c>
      <c r="B109" s="219" t="s">
        <v>137</v>
      </c>
      <c r="C109" s="366" t="s">
        <v>355</v>
      </c>
      <c r="D109" s="470">
        <f>SUM(E109:O109)</f>
        <v>6460</v>
      </c>
      <c r="E109" s="179">
        <v>0</v>
      </c>
      <c r="F109" s="96">
        <v>6460</v>
      </c>
      <c r="G109" s="77"/>
      <c r="H109" s="96"/>
      <c r="I109" s="77"/>
      <c r="J109" s="96"/>
      <c r="K109" s="77">
        <v>0</v>
      </c>
      <c r="L109" s="96"/>
      <c r="M109" s="77"/>
      <c r="N109" s="77"/>
      <c r="O109" s="77"/>
      <c r="P109" s="140">
        <f t="shared" si="0"/>
        <v>6460</v>
      </c>
    </row>
    <row r="110" spans="1:16" x14ac:dyDescent="0.2">
      <c r="A110" s="11" t="s">
        <v>578</v>
      </c>
      <c r="B110" s="219"/>
      <c r="C110" s="366"/>
      <c r="D110" s="470">
        <f>SUM(E110:O110)</f>
        <v>6460</v>
      </c>
      <c r="E110" s="179"/>
      <c r="F110" s="96">
        <v>6460</v>
      </c>
      <c r="G110" s="77"/>
      <c r="H110" s="96"/>
      <c r="I110" s="77"/>
      <c r="J110" s="96"/>
      <c r="K110" s="77"/>
      <c r="L110" s="96"/>
      <c r="M110" s="77"/>
      <c r="N110" s="77"/>
      <c r="O110" s="77"/>
      <c r="P110" s="140">
        <f t="shared" si="0"/>
        <v>6460</v>
      </c>
    </row>
    <row r="111" spans="1:16" x14ac:dyDescent="0.2">
      <c r="A111" s="15" t="s">
        <v>649</v>
      </c>
      <c r="B111" s="218"/>
      <c r="C111" s="363"/>
      <c r="D111" s="208">
        <f>SUM(E111:O111)</f>
        <v>6460</v>
      </c>
      <c r="E111" s="143"/>
      <c r="F111" s="101">
        <v>6460</v>
      </c>
      <c r="G111" s="94"/>
      <c r="H111" s="101"/>
      <c r="I111" s="94"/>
      <c r="J111" s="101"/>
      <c r="K111" s="94"/>
      <c r="L111" s="101"/>
      <c r="M111" s="94"/>
      <c r="N111" s="94"/>
      <c r="O111" s="94"/>
      <c r="P111" s="140"/>
    </row>
    <row r="112" spans="1:16" x14ac:dyDescent="0.2">
      <c r="A112" s="50" t="s">
        <v>450</v>
      </c>
      <c r="B112" s="219"/>
      <c r="C112" s="354"/>
      <c r="D112" s="470"/>
      <c r="E112" s="179"/>
      <c r="F112" s="96"/>
      <c r="G112" s="77"/>
      <c r="H112" s="96"/>
      <c r="I112" s="77"/>
      <c r="J112" s="96"/>
      <c r="K112" s="77"/>
      <c r="L112" s="96"/>
      <c r="M112" s="77"/>
      <c r="N112" s="77"/>
      <c r="O112" s="77"/>
      <c r="P112" s="140">
        <f t="shared" si="0"/>
        <v>0</v>
      </c>
    </row>
    <row r="113" spans="1:16" x14ac:dyDescent="0.2">
      <c r="A113" s="11" t="s">
        <v>28</v>
      </c>
      <c r="B113" s="219" t="s">
        <v>137</v>
      </c>
      <c r="C113" s="366" t="s">
        <v>356</v>
      </c>
      <c r="D113" s="470">
        <f>SUM(E113:O113)</f>
        <v>0</v>
      </c>
      <c r="E113" s="179"/>
      <c r="F113" s="96"/>
      <c r="G113" s="77"/>
      <c r="H113" s="96"/>
      <c r="I113" s="77"/>
      <c r="J113" s="96"/>
      <c r="K113" s="77"/>
      <c r="L113" s="96"/>
      <c r="M113" s="77"/>
      <c r="N113" s="77"/>
      <c r="O113" s="77"/>
      <c r="P113" s="140">
        <f t="shared" si="0"/>
        <v>0</v>
      </c>
    </row>
    <row r="114" spans="1:16" x14ac:dyDescent="0.2">
      <c r="A114" s="11" t="s">
        <v>578</v>
      </c>
      <c r="B114" s="219"/>
      <c r="C114" s="366"/>
      <c r="D114" s="470">
        <v>0</v>
      </c>
      <c r="E114" s="179"/>
      <c r="F114" s="96"/>
      <c r="G114" s="77"/>
      <c r="H114" s="96"/>
      <c r="I114" s="77"/>
      <c r="J114" s="96"/>
      <c r="K114" s="77"/>
      <c r="L114" s="96"/>
      <c r="M114" s="77"/>
      <c r="N114" s="77"/>
      <c r="O114" s="77"/>
      <c r="P114" s="140">
        <f t="shared" si="0"/>
        <v>0</v>
      </c>
    </row>
    <row r="115" spans="1:16" x14ac:dyDescent="0.2">
      <c r="A115" s="15" t="s">
        <v>649</v>
      </c>
      <c r="B115" s="218"/>
      <c r="C115" s="363"/>
      <c r="D115" s="208">
        <v>0</v>
      </c>
      <c r="E115" s="143"/>
      <c r="F115" s="101"/>
      <c r="G115" s="94"/>
      <c r="H115" s="101"/>
      <c r="I115" s="94"/>
      <c r="J115" s="101"/>
      <c r="K115" s="94"/>
      <c r="L115" s="101"/>
      <c r="M115" s="94"/>
      <c r="N115" s="94"/>
      <c r="O115" s="94"/>
      <c r="P115" s="140"/>
    </row>
    <row r="116" spans="1:16" x14ac:dyDescent="0.2">
      <c r="A116" s="311" t="s">
        <v>283</v>
      </c>
      <c r="B116" s="219"/>
      <c r="C116" s="354"/>
      <c r="D116" s="470"/>
      <c r="E116" s="179"/>
      <c r="F116" s="96"/>
      <c r="G116" s="77"/>
      <c r="H116" s="96"/>
      <c r="I116" s="77"/>
      <c r="J116" s="96"/>
      <c r="K116" s="77"/>
      <c r="L116" s="96"/>
      <c r="M116" s="77"/>
      <c r="N116" s="77"/>
      <c r="O116" s="77"/>
      <c r="P116" s="140">
        <f t="shared" si="0"/>
        <v>0</v>
      </c>
    </row>
    <row r="117" spans="1:16" x14ac:dyDescent="0.2">
      <c r="A117" s="11" t="s">
        <v>28</v>
      </c>
      <c r="B117" s="219" t="s">
        <v>137</v>
      </c>
      <c r="C117" s="366" t="s">
        <v>357</v>
      </c>
      <c r="D117" s="470">
        <f>SUM(E117:O117)</f>
        <v>18040</v>
      </c>
      <c r="E117" s="179"/>
      <c r="F117" s="96">
        <v>18040</v>
      </c>
      <c r="G117" s="77"/>
      <c r="H117" s="96"/>
      <c r="I117" s="77"/>
      <c r="J117" s="96"/>
      <c r="K117" s="77"/>
      <c r="L117" s="96"/>
      <c r="M117" s="77"/>
      <c r="N117" s="77"/>
      <c r="O117" s="77"/>
      <c r="P117" s="140">
        <f t="shared" si="0"/>
        <v>18040</v>
      </c>
    </row>
    <row r="118" spans="1:16" x14ac:dyDescent="0.2">
      <c r="A118" s="11" t="s">
        <v>578</v>
      </c>
      <c r="B118" s="219"/>
      <c r="C118" s="366"/>
      <c r="D118" s="470">
        <f>SUM(E118:O118)</f>
        <v>18040</v>
      </c>
      <c r="E118" s="179"/>
      <c r="F118" s="96">
        <v>18040</v>
      </c>
      <c r="G118" s="77"/>
      <c r="H118" s="96"/>
      <c r="I118" s="77"/>
      <c r="J118" s="96"/>
      <c r="K118" s="77"/>
      <c r="L118" s="96"/>
      <c r="M118" s="77"/>
      <c r="N118" s="77"/>
      <c r="O118" s="77"/>
      <c r="P118" s="140">
        <f t="shared" si="0"/>
        <v>18040</v>
      </c>
    </row>
    <row r="119" spans="1:16" x14ac:dyDescent="0.2">
      <c r="A119" s="11" t="s">
        <v>649</v>
      </c>
      <c r="B119" s="219"/>
      <c r="C119" s="366"/>
      <c r="D119" s="470">
        <f>SUM(E119:O119)</f>
        <v>18040</v>
      </c>
      <c r="E119" s="179"/>
      <c r="F119" s="96">
        <v>18040</v>
      </c>
      <c r="G119" s="77"/>
      <c r="H119" s="96"/>
      <c r="I119" s="77"/>
      <c r="J119" s="96"/>
      <c r="K119" s="77"/>
      <c r="L119" s="96"/>
      <c r="M119" s="77"/>
      <c r="N119" s="77"/>
      <c r="O119" s="77"/>
      <c r="P119" s="140"/>
    </row>
    <row r="120" spans="1:16" x14ac:dyDescent="0.2">
      <c r="A120" s="13" t="s">
        <v>284</v>
      </c>
      <c r="B120" s="7"/>
      <c r="C120" s="353"/>
      <c r="D120" s="322"/>
      <c r="E120" s="296"/>
      <c r="F120" s="99"/>
      <c r="G120" s="95"/>
      <c r="H120" s="99"/>
      <c r="I120" s="95"/>
      <c r="J120" s="99"/>
      <c r="K120" s="95"/>
      <c r="L120" s="99"/>
      <c r="M120" s="95"/>
      <c r="N120" s="95"/>
      <c r="O120" s="95"/>
      <c r="P120" s="140">
        <f t="shared" si="0"/>
        <v>0</v>
      </c>
    </row>
    <row r="121" spans="1:16" x14ac:dyDescent="0.2">
      <c r="A121" s="11" t="s">
        <v>28</v>
      </c>
      <c r="B121" s="219" t="s">
        <v>137</v>
      </c>
      <c r="C121" s="366" t="s">
        <v>358</v>
      </c>
      <c r="D121" s="470">
        <f>SUM(E121:O121)</f>
        <v>0</v>
      </c>
      <c r="E121" s="179">
        <v>0</v>
      </c>
      <c r="F121" s="96"/>
      <c r="G121" s="77"/>
      <c r="H121" s="96"/>
      <c r="I121" s="77">
        <v>0</v>
      </c>
      <c r="J121" s="96"/>
      <c r="K121" s="77">
        <v>0</v>
      </c>
      <c r="L121" s="96"/>
      <c r="M121" s="77"/>
      <c r="N121" s="77"/>
      <c r="O121" s="77"/>
      <c r="P121" s="140">
        <f t="shared" si="0"/>
        <v>0</v>
      </c>
    </row>
    <row r="122" spans="1:16" x14ac:dyDescent="0.2">
      <c r="A122" s="11" t="s">
        <v>578</v>
      </c>
      <c r="B122" s="219"/>
      <c r="C122" s="366"/>
      <c r="D122" s="470">
        <v>0</v>
      </c>
      <c r="E122" s="179"/>
      <c r="F122" s="96"/>
      <c r="G122" s="77"/>
      <c r="H122" s="96"/>
      <c r="I122" s="77"/>
      <c r="J122" s="96"/>
      <c r="K122" s="77"/>
      <c r="L122" s="96"/>
      <c r="M122" s="77"/>
      <c r="N122" s="77"/>
      <c r="O122" s="77"/>
      <c r="P122" s="140">
        <f t="shared" si="0"/>
        <v>0</v>
      </c>
    </row>
    <row r="123" spans="1:16" x14ac:dyDescent="0.2">
      <c r="A123" s="11" t="s">
        <v>803</v>
      </c>
      <c r="B123" s="219"/>
      <c r="C123" s="366"/>
      <c r="D123" s="470">
        <f>SUM(E123:O123)</f>
        <v>14965</v>
      </c>
      <c r="E123" s="179"/>
      <c r="F123" s="96"/>
      <c r="G123" s="77"/>
      <c r="H123" s="96">
        <v>14965</v>
      </c>
      <c r="I123" s="77"/>
      <c r="J123" s="96"/>
      <c r="K123" s="77"/>
      <c r="L123" s="96"/>
      <c r="M123" s="77"/>
      <c r="N123" s="77"/>
      <c r="O123" s="77"/>
      <c r="P123" s="140"/>
    </row>
    <row r="124" spans="1:16" x14ac:dyDescent="0.2">
      <c r="A124" s="11" t="s">
        <v>652</v>
      </c>
      <c r="B124" s="219"/>
      <c r="C124" s="366"/>
      <c r="D124" s="470">
        <f>SUM(D123)</f>
        <v>14965</v>
      </c>
      <c r="E124" s="470">
        <f t="shared" ref="E124:O124" si="11">SUM(E123)</f>
        <v>0</v>
      </c>
      <c r="F124" s="470">
        <f t="shared" si="11"/>
        <v>0</v>
      </c>
      <c r="G124" s="470">
        <f t="shared" si="11"/>
        <v>0</v>
      </c>
      <c r="H124" s="470">
        <f t="shared" si="11"/>
        <v>14965</v>
      </c>
      <c r="I124" s="470">
        <f t="shared" si="11"/>
        <v>0</v>
      </c>
      <c r="J124" s="470">
        <f t="shared" si="11"/>
        <v>0</v>
      </c>
      <c r="K124" s="470">
        <f t="shared" si="11"/>
        <v>0</v>
      </c>
      <c r="L124" s="470">
        <f t="shared" si="11"/>
        <v>0</v>
      </c>
      <c r="M124" s="470">
        <f t="shared" si="11"/>
        <v>0</v>
      </c>
      <c r="N124" s="470">
        <f t="shared" si="11"/>
        <v>0</v>
      </c>
      <c r="O124" s="470">
        <f t="shared" si="11"/>
        <v>0</v>
      </c>
      <c r="P124" s="140"/>
    </row>
    <row r="125" spans="1:16" x14ac:dyDescent="0.2">
      <c r="A125" s="11" t="s">
        <v>649</v>
      </c>
      <c r="B125" s="219"/>
      <c r="C125" s="366"/>
      <c r="D125" s="470">
        <f>SUM(D122+D124)</f>
        <v>14965</v>
      </c>
      <c r="E125" s="470">
        <f t="shared" ref="E125:O125" si="12">SUM(E122+E124)</f>
        <v>0</v>
      </c>
      <c r="F125" s="470">
        <f t="shared" si="12"/>
        <v>0</v>
      </c>
      <c r="G125" s="470">
        <f t="shared" si="12"/>
        <v>0</v>
      </c>
      <c r="H125" s="470">
        <f t="shared" si="12"/>
        <v>14965</v>
      </c>
      <c r="I125" s="470">
        <f t="shared" si="12"/>
        <v>0</v>
      </c>
      <c r="J125" s="470">
        <f t="shared" si="12"/>
        <v>0</v>
      </c>
      <c r="K125" s="470">
        <f t="shared" si="12"/>
        <v>0</v>
      </c>
      <c r="L125" s="470">
        <f t="shared" si="12"/>
        <v>0</v>
      </c>
      <c r="M125" s="470">
        <f t="shared" si="12"/>
        <v>0</v>
      </c>
      <c r="N125" s="470">
        <f t="shared" si="12"/>
        <v>0</v>
      </c>
      <c r="O125" s="470">
        <f t="shared" si="12"/>
        <v>0</v>
      </c>
      <c r="P125" s="140"/>
    </row>
    <row r="126" spans="1:16" x14ac:dyDescent="0.2">
      <c r="A126" s="254" t="s">
        <v>285</v>
      </c>
      <c r="B126" s="245"/>
      <c r="C126" s="351"/>
      <c r="D126" s="322"/>
      <c r="E126" s="407"/>
      <c r="F126" s="97"/>
      <c r="G126" s="95"/>
      <c r="H126" s="95"/>
      <c r="I126" s="95"/>
      <c r="J126" s="95"/>
      <c r="K126" s="95"/>
      <c r="L126" s="95"/>
      <c r="M126" s="95"/>
      <c r="N126" s="95"/>
      <c r="O126" s="95"/>
      <c r="P126" s="140">
        <f t="shared" si="0"/>
        <v>0</v>
      </c>
    </row>
    <row r="127" spans="1:16" x14ac:dyDescent="0.2">
      <c r="A127" s="11" t="s">
        <v>28</v>
      </c>
      <c r="B127" s="219" t="s">
        <v>138</v>
      </c>
      <c r="C127" s="366" t="s">
        <v>359</v>
      </c>
      <c r="D127" s="470">
        <f>SUM(E127:O127)</f>
        <v>0</v>
      </c>
      <c r="E127" s="179">
        <f>SUM(F127:O127)</f>
        <v>0</v>
      </c>
      <c r="F127" s="92"/>
      <c r="G127" s="77"/>
      <c r="H127" s="96"/>
      <c r="I127" s="77"/>
      <c r="J127" s="96"/>
      <c r="K127" s="77"/>
      <c r="L127" s="96"/>
      <c r="M127" s="77"/>
      <c r="N127" s="77"/>
      <c r="O127" s="77"/>
      <c r="P127" s="140">
        <f t="shared" si="0"/>
        <v>0</v>
      </c>
    </row>
    <row r="128" spans="1:16" x14ac:dyDescent="0.2">
      <c r="A128" s="11" t="s">
        <v>578</v>
      </c>
      <c r="B128" s="219"/>
      <c r="C128" s="366"/>
      <c r="D128" s="470">
        <v>0</v>
      </c>
      <c r="E128" s="179"/>
      <c r="F128" s="92"/>
      <c r="G128" s="77"/>
      <c r="H128" s="96"/>
      <c r="I128" s="77"/>
      <c r="J128" s="96"/>
      <c r="K128" s="77"/>
      <c r="L128" s="96"/>
      <c r="M128" s="77"/>
      <c r="N128" s="77"/>
      <c r="O128" s="77"/>
      <c r="P128" s="140">
        <f t="shared" si="0"/>
        <v>0</v>
      </c>
    </row>
    <row r="129" spans="1:16" x14ac:dyDescent="0.2">
      <c r="A129" s="15" t="s">
        <v>649</v>
      </c>
      <c r="B129" s="218"/>
      <c r="C129" s="363"/>
      <c r="D129" s="208">
        <v>0</v>
      </c>
      <c r="E129" s="143"/>
      <c r="F129" s="101"/>
      <c r="G129" s="94"/>
      <c r="H129" s="96"/>
      <c r="I129" s="77"/>
      <c r="J129" s="96"/>
      <c r="K129" s="77"/>
      <c r="L129" s="96"/>
      <c r="M129" s="77"/>
      <c r="N129" s="77"/>
      <c r="O129" s="77"/>
      <c r="P129" s="140"/>
    </row>
    <row r="130" spans="1:16" x14ac:dyDescent="0.2">
      <c r="A130" s="22" t="s">
        <v>286</v>
      </c>
      <c r="B130" s="19"/>
      <c r="C130" s="352"/>
      <c r="D130" s="537"/>
      <c r="E130" s="408"/>
      <c r="F130" s="96"/>
      <c r="G130" s="77"/>
      <c r="H130" s="99"/>
      <c r="I130" s="95"/>
      <c r="J130" s="99"/>
      <c r="K130" s="95"/>
      <c r="L130" s="99"/>
      <c r="M130" s="95"/>
      <c r="N130" s="95"/>
      <c r="O130" s="95"/>
      <c r="P130" s="140">
        <f t="shared" si="0"/>
        <v>0</v>
      </c>
    </row>
    <row r="131" spans="1:16" x14ac:dyDescent="0.2">
      <c r="A131" s="11" t="s">
        <v>28</v>
      </c>
      <c r="B131" s="219" t="s">
        <v>137</v>
      </c>
      <c r="C131" s="366" t="s">
        <v>360</v>
      </c>
      <c r="D131" s="470">
        <f>SUM(E131:O131)</f>
        <v>0</v>
      </c>
      <c r="E131" s="179">
        <f>SUM(F131:O131)</f>
        <v>0</v>
      </c>
      <c r="F131" s="96"/>
      <c r="G131" s="77"/>
      <c r="H131" s="96"/>
      <c r="I131" s="77"/>
      <c r="J131" s="96"/>
      <c r="K131" s="77"/>
      <c r="L131" s="96"/>
      <c r="M131" s="77"/>
      <c r="N131" s="77"/>
      <c r="O131" s="77"/>
      <c r="P131" s="140">
        <f t="shared" si="0"/>
        <v>0</v>
      </c>
    </row>
    <row r="132" spans="1:16" x14ac:dyDescent="0.2">
      <c r="A132" s="11" t="s">
        <v>578</v>
      </c>
      <c r="B132" s="219"/>
      <c r="C132" s="366"/>
      <c r="D132" s="470">
        <v>0</v>
      </c>
      <c r="E132" s="179"/>
      <c r="F132" s="96"/>
      <c r="G132" s="77"/>
      <c r="H132" s="96"/>
      <c r="I132" s="77"/>
      <c r="J132" s="96"/>
      <c r="K132" s="77"/>
      <c r="L132" s="96"/>
      <c r="M132" s="77"/>
      <c r="N132" s="77"/>
      <c r="O132" s="77"/>
      <c r="P132" s="140">
        <f t="shared" si="0"/>
        <v>0</v>
      </c>
    </row>
    <row r="133" spans="1:16" x14ac:dyDescent="0.2">
      <c r="A133" s="15" t="s">
        <v>649</v>
      </c>
      <c r="B133" s="218"/>
      <c r="C133" s="363"/>
      <c r="D133" s="208">
        <v>0</v>
      </c>
      <c r="E133" s="143"/>
      <c r="F133" s="101"/>
      <c r="G133" s="94"/>
      <c r="H133" s="101"/>
      <c r="I133" s="94"/>
      <c r="J133" s="101"/>
      <c r="K133" s="94"/>
      <c r="L133" s="101"/>
      <c r="M133" s="94"/>
      <c r="N133" s="94"/>
      <c r="O133" s="94"/>
      <c r="P133" s="140"/>
    </row>
    <row r="134" spans="1:16" x14ac:dyDescent="0.2">
      <c r="A134" s="13" t="s">
        <v>287</v>
      </c>
      <c r="B134" s="7"/>
      <c r="C134" s="353"/>
      <c r="D134" s="322"/>
      <c r="E134" s="296"/>
      <c r="F134" s="99"/>
      <c r="G134" s="95"/>
      <c r="H134" s="99"/>
      <c r="I134" s="95"/>
      <c r="J134" s="99"/>
      <c r="K134" s="95"/>
      <c r="L134" s="99"/>
      <c r="M134" s="95"/>
      <c r="N134" s="95"/>
      <c r="O134" s="95"/>
      <c r="P134" s="140">
        <f t="shared" si="0"/>
        <v>0</v>
      </c>
    </row>
    <row r="135" spans="1:16" x14ac:dyDescent="0.2">
      <c r="A135" s="11" t="s">
        <v>28</v>
      </c>
      <c r="B135" s="219" t="s">
        <v>138</v>
      </c>
      <c r="C135" s="366" t="s">
        <v>361</v>
      </c>
      <c r="D135" s="470">
        <f>SUM(E135:O135)</f>
        <v>0</v>
      </c>
      <c r="E135" s="179">
        <f>SUM(F135:O135)</f>
        <v>0</v>
      </c>
      <c r="F135" s="96"/>
      <c r="G135" s="77"/>
      <c r="H135" s="96"/>
      <c r="I135" s="77"/>
      <c r="J135" s="96"/>
      <c r="K135" s="77"/>
      <c r="L135" s="96"/>
      <c r="M135" s="269"/>
      <c r="N135" s="77"/>
      <c r="O135" s="77"/>
      <c r="P135" s="140">
        <f t="shared" si="0"/>
        <v>0</v>
      </c>
    </row>
    <row r="136" spans="1:16" x14ac:dyDescent="0.2">
      <c r="A136" s="11" t="s">
        <v>578</v>
      </c>
      <c r="B136" s="219"/>
      <c r="C136" s="366"/>
      <c r="D136" s="470">
        <v>0</v>
      </c>
      <c r="E136" s="179"/>
      <c r="F136" s="96"/>
      <c r="G136" s="77"/>
      <c r="H136" s="96"/>
      <c r="I136" s="77"/>
      <c r="J136" s="96"/>
      <c r="K136" s="77"/>
      <c r="L136" s="96"/>
      <c r="M136" s="269"/>
      <c r="N136" s="77"/>
      <c r="O136" s="77"/>
      <c r="P136" s="140">
        <f t="shared" si="0"/>
        <v>0</v>
      </c>
    </row>
    <row r="137" spans="1:16" x14ac:dyDescent="0.2">
      <c r="A137" s="11" t="s">
        <v>649</v>
      </c>
      <c r="B137" s="218"/>
      <c r="C137" s="363"/>
      <c r="D137" s="208">
        <v>0</v>
      </c>
      <c r="E137" s="143"/>
      <c r="F137" s="101"/>
      <c r="G137" s="94"/>
      <c r="H137" s="101"/>
      <c r="I137" s="94"/>
      <c r="J137" s="101"/>
      <c r="K137" s="94"/>
      <c r="L137" s="101"/>
      <c r="M137" s="145"/>
      <c r="N137" s="94"/>
      <c r="O137" s="94"/>
      <c r="P137" s="140"/>
    </row>
    <row r="138" spans="1:16" x14ac:dyDescent="0.2">
      <c r="A138" s="47" t="s">
        <v>288</v>
      </c>
      <c r="B138" s="41"/>
      <c r="C138" s="356"/>
      <c r="D138" s="537"/>
      <c r="E138" s="408"/>
      <c r="F138" s="96"/>
      <c r="G138" s="77"/>
      <c r="H138" s="96"/>
      <c r="I138" s="77"/>
      <c r="J138" s="96"/>
      <c r="K138" s="77"/>
      <c r="L138" s="96"/>
      <c r="M138" s="77"/>
      <c r="N138" s="77"/>
      <c r="O138" s="77"/>
      <c r="P138" s="140">
        <f t="shared" si="0"/>
        <v>0</v>
      </c>
    </row>
    <row r="139" spans="1:16" x14ac:dyDescent="0.2">
      <c r="A139" s="5" t="s">
        <v>28</v>
      </c>
      <c r="B139" s="59" t="s">
        <v>137</v>
      </c>
      <c r="C139" s="468" t="s">
        <v>362</v>
      </c>
      <c r="D139" s="470">
        <f>SUM(E139:O139)</f>
        <v>0</v>
      </c>
      <c r="E139" s="473">
        <v>0</v>
      </c>
      <c r="F139" s="77"/>
      <c r="G139" s="96"/>
      <c r="H139" s="77"/>
      <c r="I139" s="96">
        <v>0</v>
      </c>
      <c r="J139" s="77"/>
      <c r="K139" s="96">
        <v>0</v>
      </c>
      <c r="L139" s="110"/>
      <c r="M139" s="110"/>
      <c r="N139" s="77"/>
      <c r="O139" s="96">
        <v>0</v>
      </c>
      <c r="P139" s="140">
        <f t="shared" si="0"/>
        <v>0</v>
      </c>
    </row>
    <row r="140" spans="1:16" x14ac:dyDescent="0.2">
      <c r="A140" s="11" t="s">
        <v>578</v>
      </c>
      <c r="B140" s="219"/>
      <c r="C140" s="366"/>
      <c r="D140" s="470">
        <v>0</v>
      </c>
      <c r="E140" s="179"/>
      <c r="F140" s="96"/>
      <c r="G140" s="77"/>
      <c r="H140" s="96"/>
      <c r="I140" s="77"/>
      <c r="J140" s="96"/>
      <c r="K140" s="77"/>
      <c r="L140" s="96"/>
      <c r="M140" s="77"/>
      <c r="N140" s="77"/>
      <c r="O140" s="77"/>
      <c r="P140" s="140">
        <f t="shared" si="0"/>
        <v>0</v>
      </c>
    </row>
    <row r="141" spans="1:16" x14ac:dyDescent="0.2">
      <c r="A141" s="11" t="s">
        <v>649</v>
      </c>
      <c r="B141" s="218"/>
      <c r="C141" s="363"/>
      <c r="D141" s="208">
        <v>0</v>
      </c>
      <c r="E141" s="143"/>
      <c r="F141" s="101"/>
      <c r="G141" s="94"/>
      <c r="H141" s="101"/>
      <c r="I141" s="94"/>
      <c r="J141" s="101"/>
      <c r="K141" s="94"/>
      <c r="L141" s="101"/>
      <c r="M141" s="94"/>
      <c r="N141" s="94"/>
      <c r="O141" s="94"/>
      <c r="P141" s="140"/>
    </row>
    <row r="142" spans="1:16" x14ac:dyDescent="0.2">
      <c r="A142" s="47" t="s">
        <v>485</v>
      </c>
      <c r="B142" s="41"/>
      <c r="C142" s="356"/>
      <c r="D142" s="537"/>
      <c r="E142" s="408"/>
      <c r="F142" s="96"/>
      <c r="G142" s="77"/>
      <c r="H142" s="96"/>
      <c r="I142" s="77"/>
      <c r="J142" s="96"/>
      <c r="K142" s="77"/>
      <c r="L142" s="96"/>
      <c r="M142" s="77"/>
      <c r="N142" s="77"/>
      <c r="O142" s="77"/>
      <c r="P142" s="140">
        <f t="shared" si="0"/>
        <v>0</v>
      </c>
    </row>
    <row r="143" spans="1:16" x14ac:dyDescent="0.2">
      <c r="A143" s="11" t="s">
        <v>28</v>
      </c>
      <c r="B143" s="219" t="s">
        <v>138</v>
      </c>
      <c r="C143" s="366" t="s">
        <v>367</v>
      </c>
      <c r="D143" s="470">
        <f>SUM(E143:O143)</f>
        <v>0</v>
      </c>
      <c r="E143" s="179">
        <v>0</v>
      </c>
      <c r="F143" s="96"/>
      <c r="G143" s="77">
        <v>0</v>
      </c>
      <c r="H143" s="96"/>
      <c r="I143" s="77"/>
      <c r="J143" s="96"/>
      <c r="K143" s="77"/>
      <c r="L143" s="96"/>
      <c r="M143" s="77">
        <v>0</v>
      </c>
      <c r="N143" s="77"/>
      <c r="O143" s="77">
        <v>0</v>
      </c>
      <c r="P143" s="140">
        <f t="shared" si="0"/>
        <v>0</v>
      </c>
    </row>
    <row r="144" spans="1:16" x14ac:dyDescent="0.2">
      <c r="A144" s="11" t="s">
        <v>578</v>
      </c>
      <c r="B144" s="219"/>
      <c r="C144" s="366"/>
      <c r="D144" s="470">
        <v>0</v>
      </c>
      <c r="E144" s="179"/>
      <c r="F144" s="96"/>
      <c r="G144" s="77"/>
      <c r="H144" s="96"/>
      <c r="I144" s="77"/>
      <c r="J144" s="96"/>
      <c r="K144" s="77"/>
      <c r="L144" s="96"/>
      <c r="M144" s="77"/>
      <c r="N144" s="77"/>
      <c r="O144" s="77"/>
      <c r="P144" s="140">
        <f t="shared" si="0"/>
        <v>0</v>
      </c>
    </row>
    <row r="145" spans="1:16" x14ac:dyDescent="0.2">
      <c r="A145" s="15" t="s">
        <v>649</v>
      </c>
      <c r="B145" s="219"/>
      <c r="C145" s="363"/>
      <c r="D145" s="208">
        <v>0</v>
      </c>
      <c r="E145" s="143"/>
      <c r="F145" s="96"/>
      <c r="G145" s="77"/>
      <c r="H145" s="96"/>
      <c r="I145" s="77"/>
      <c r="J145" s="96"/>
      <c r="K145" s="77"/>
      <c r="L145" s="96"/>
      <c r="M145" s="77"/>
      <c r="N145" s="77"/>
      <c r="O145" s="77"/>
      <c r="P145" s="140"/>
    </row>
    <row r="146" spans="1:16" x14ac:dyDescent="0.2">
      <c r="A146" s="47" t="s">
        <v>289</v>
      </c>
      <c r="B146" s="40"/>
      <c r="C146" s="356"/>
      <c r="D146" s="537"/>
      <c r="E146" s="408"/>
      <c r="F146" s="95"/>
      <c r="G146" s="95"/>
      <c r="H146" s="99"/>
      <c r="I146" s="95"/>
      <c r="J146" s="99"/>
      <c r="K146" s="95"/>
      <c r="L146" s="99"/>
      <c r="M146" s="95"/>
      <c r="N146" s="95"/>
      <c r="O146" s="95"/>
      <c r="P146" s="140">
        <f t="shared" si="0"/>
        <v>0</v>
      </c>
    </row>
    <row r="147" spans="1:16" x14ac:dyDescent="0.2">
      <c r="A147" s="5" t="s">
        <v>28</v>
      </c>
      <c r="B147" s="219" t="s">
        <v>138</v>
      </c>
      <c r="C147" s="366" t="s">
        <v>363</v>
      </c>
      <c r="D147" s="470">
        <f>SUM(E147:O147)</f>
        <v>0</v>
      </c>
      <c r="E147" s="179">
        <f>SUM(F147:O147)</f>
        <v>0</v>
      </c>
      <c r="F147" s="77"/>
      <c r="G147" s="96"/>
      <c r="H147" s="77"/>
      <c r="I147" s="77"/>
      <c r="J147" s="96"/>
      <c r="K147" s="77"/>
      <c r="L147" s="77"/>
      <c r="M147" s="77"/>
      <c r="N147" s="77"/>
      <c r="O147" s="110"/>
      <c r="P147" s="140">
        <f t="shared" si="0"/>
        <v>0</v>
      </c>
    </row>
    <row r="148" spans="1:16" x14ac:dyDescent="0.2">
      <c r="A148" s="11" t="s">
        <v>578</v>
      </c>
      <c r="B148" s="308"/>
      <c r="C148" s="468"/>
      <c r="D148" s="471">
        <v>0</v>
      </c>
      <c r="E148" s="221"/>
      <c r="F148" s="92"/>
      <c r="G148" s="77"/>
      <c r="H148" s="96"/>
      <c r="I148" s="77"/>
      <c r="J148" s="96"/>
      <c r="K148" s="77"/>
      <c r="L148" s="96"/>
      <c r="M148" s="77"/>
      <c r="N148" s="77"/>
      <c r="O148" s="77"/>
      <c r="P148" s="140">
        <f t="shared" si="0"/>
        <v>0</v>
      </c>
    </row>
    <row r="149" spans="1:16" x14ac:dyDescent="0.2">
      <c r="A149" s="15" t="s">
        <v>649</v>
      </c>
      <c r="B149" s="220"/>
      <c r="C149" s="476"/>
      <c r="D149" s="538">
        <v>0</v>
      </c>
      <c r="E149" s="477"/>
      <c r="F149" s="91"/>
      <c r="G149" s="94"/>
      <c r="H149" s="101"/>
      <c r="I149" s="94"/>
      <c r="J149" s="101"/>
      <c r="K149" s="94"/>
      <c r="L149" s="101"/>
      <c r="M149" s="94"/>
      <c r="N149" s="94"/>
      <c r="O149" s="94"/>
      <c r="P149" s="140"/>
    </row>
    <row r="150" spans="1:16" x14ac:dyDescent="0.2">
      <c r="A150" s="309" t="s">
        <v>290</v>
      </c>
      <c r="B150" s="308"/>
      <c r="C150" s="357"/>
      <c r="D150" s="471"/>
      <c r="E150" s="221"/>
      <c r="F150" s="92"/>
      <c r="G150" s="77"/>
      <c r="H150" s="96"/>
      <c r="I150" s="77"/>
      <c r="J150" s="96"/>
      <c r="K150" s="77"/>
      <c r="L150" s="96"/>
      <c r="M150" s="77"/>
      <c r="N150" s="77"/>
      <c r="O150" s="77"/>
      <c r="P150" s="140">
        <f t="shared" si="0"/>
        <v>0</v>
      </c>
    </row>
    <row r="151" spans="1:16" x14ac:dyDescent="0.2">
      <c r="A151" s="11" t="s">
        <v>28</v>
      </c>
      <c r="B151" s="308" t="s">
        <v>138</v>
      </c>
      <c r="C151" s="366" t="s">
        <v>364</v>
      </c>
      <c r="D151" s="470">
        <f>SUM(E151:O151)</f>
        <v>0</v>
      </c>
      <c r="E151" s="221"/>
      <c r="F151" s="92"/>
      <c r="G151" s="77"/>
      <c r="H151" s="96"/>
      <c r="I151" s="77"/>
      <c r="J151" s="96"/>
      <c r="K151" s="77"/>
      <c r="L151" s="96"/>
      <c r="M151" s="77"/>
      <c r="N151" s="77"/>
      <c r="O151" s="77"/>
      <c r="P151" s="140">
        <f t="shared" si="0"/>
        <v>0</v>
      </c>
    </row>
    <row r="152" spans="1:16" x14ac:dyDescent="0.2">
      <c r="A152" s="11" t="s">
        <v>578</v>
      </c>
      <c r="B152" s="308"/>
      <c r="C152" s="468"/>
      <c r="D152" s="471">
        <v>0</v>
      </c>
      <c r="E152" s="221"/>
      <c r="F152" s="92"/>
      <c r="G152" s="77"/>
      <c r="H152" s="96"/>
      <c r="I152" s="77"/>
      <c r="J152" s="96"/>
      <c r="K152" s="77"/>
      <c r="L152" s="96"/>
      <c r="M152" s="77"/>
      <c r="N152" s="77"/>
      <c r="O152" s="77"/>
      <c r="P152" s="140">
        <f t="shared" si="0"/>
        <v>0</v>
      </c>
    </row>
    <row r="153" spans="1:16" x14ac:dyDescent="0.2">
      <c r="A153" s="15" t="s">
        <v>649</v>
      </c>
      <c r="B153" s="308"/>
      <c r="C153" s="468"/>
      <c r="D153" s="471">
        <v>0</v>
      </c>
      <c r="E153" s="221"/>
      <c r="F153" s="92"/>
      <c r="G153" s="77"/>
      <c r="H153" s="96"/>
      <c r="I153" s="77"/>
      <c r="J153" s="96"/>
      <c r="K153" s="77"/>
      <c r="L153" s="96"/>
      <c r="M153" s="77"/>
      <c r="N153" s="77"/>
      <c r="O153" s="77"/>
      <c r="P153" s="140"/>
    </row>
    <row r="154" spans="1:16" x14ac:dyDescent="0.2">
      <c r="A154" s="47" t="s">
        <v>291</v>
      </c>
      <c r="B154" s="195"/>
      <c r="C154" s="358"/>
      <c r="D154" s="539"/>
      <c r="E154" s="409"/>
      <c r="F154" s="97"/>
      <c r="G154" s="95"/>
      <c r="H154" s="99"/>
      <c r="I154" s="95"/>
      <c r="J154" s="99"/>
      <c r="K154" s="95"/>
      <c r="L154" s="99"/>
      <c r="M154" s="95"/>
      <c r="N154" s="95"/>
      <c r="O154" s="95"/>
      <c r="P154" s="140">
        <f t="shared" si="0"/>
        <v>0</v>
      </c>
    </row>
    <row r="155" spans="1:16" x14ac:dyDescent="0.2">
      <c r="A155" s="11" t="s">
        <v>39</v>
      </c>
      <c r="B155" s="308" t="s">
        <v>137</v>
      </c>
      <c r="C155" s="366" t="s">
        <v>365</v>
      </c>
      <c r="D155" s="470">
        <f>SUM(E155:O155)</f>
        <v>0</v>
      </c>
      <c r="E155" s="179">
        <f>SUM(F155:O155)</f>
        <v>0</v>
      </c>
      <c r="F155" s="92"/>
      <c r="G155" s="77"/>
      <c r="H155" s="96"/>
      <c r="I155" s="77"/>
      <c r="J155" s="96"/>
      <c r="K155" s="77"/>
      <c r="L155" s="96"/>
      <c r="M155" s="77"/>
      <c r="N155" s="77"/>
      <c r="O155" s="77"/>
      <c r="P155" s="140">
        <f t="shared" si="0"/>
        <v>0</v>
      </c>
    </row>
    <row r="156" spans="1:16" x14ac:dyDescent="0.2">
      <c r="A156" s="11" t="s">
        <v>578</v>
      </c>
      <c r="B156" s="219"/>
      <c r="C156" s="469"/>
      <c r="D156" s="461">
        <v>0</v>
      </c>
      <c r="E156" s="179"/>
      <c r="F156" s="92"/>
      <c r="G156" s="77"/>
      <c r="H156" s="96"/>
      <c r="I156" s="77"/>
      <c r="J156" s="96"/>
      <c r="K156" s="77"/>
      <c r="L156" s="96"/>
      <c r="M156" s="77"/>
      <c r="N156" s="77"/>
      <c r="O156" s="77"/>
      <c r="P156" s="140">
        <f t="shared" si="0"/>
        <v>0</v>
      </c>
    </row>
    <row r="157" spans="1:16" x14ac:dyDescent="0.2">
      <c r="A157" s="15" t="s">
        <v>649</v>
      </c>
      <c r="B157" s="218"/>
      <c r="C157" s="469"/>
      <c r="D157" s="461">
        <v>0</v>
      </c>
      <c r="E157" s="179"/>
      <c r="F157" s="92"/>
      <c r="G157" s="77"/>
      <c r="H157" s="96"/>
      <c r="I157" s="77"/>
      <c r="J157" s="96"/>
      <c r="K157" s="77"/>
      <c r="L157" s="96"/>
      <c r="M157" s="77"/>
      <c r="N157" s="77"/>
      <c r="O157" s="77"/>
      <c r="P157" s="140"/>
    </row>
    <row r="158" spans="1:16" x14ac:dyDescent="0.2">
      <c r="A158" s="224" t="s">
        <v>451</v>
      </c>
      <c r="B158" s="52"/>
      <c r="C158" s="359"/>
      <c r="D158" s="540"/>
      <c r="E158" s="296"/>
      <c r="F158" s="97"/>
      <c r="G158" s="95"/>
      <c r="H158" s="95"/>
      <c r="I158" s="95"/>
      <c r="J158" s="95"/>
      <c r="K158" s="95"/>
      <c r="L158" s="95"/>
      <c r="M158" s="95"/>
      <c r="N158" s="95"/>
      <c r="O158" s="95"/>
      <c r="P158" s="140">
        <f t="shared" si="0"/>
        <v>0</v>
      </c>
    </row>
    <row r="159" spans="1:16" x14ac:dyDescent="0.2">
      <c r="A159" s="30" t="s">
        <v>38</v>
      </c>
      <c r="B159" s="59" t="s">
        <v>137</v>
      </c>
      <c r="C159" s="366" t="s">
        <v>366</v>
      </c>
      <c r="D159" s="470">
        <f>SUM(E159:O159)</f>
        <v>116640</v>
      </c>
      <c r="E159" s="179">
        <v>0</v>
      </c>
      <c r="F159" s="92"/>
      <c r="G159" s="77"/>
      <c r="H159" s="77"/>
      <c r="I159" s="77"/>
      <c r="J159" s="77"/>
      <c r="K159" s="207">
        <v>116640</v>
      </c>
      <c r="L159" s="77"/>
      <c r="M159" s="77"/>
      <c r="N159" s="77"/>
      <c r="O159" s="77"/>
      <c r="P159" s="140">
        <f t="shared" si="0"/>
        <v>116640</v>
      </c>
    </row>
    <row r="160" spans="1:16" x14ac:dyDescent="0.2">
      <c r="A160" s="11" t="s">
        <v>578</v>
      </c>
      <c r="B160" s="59"/>
      <c r="C160" s="469"/>
      <c r="D160" s="470">
        <f>SUM(E160:O160)</f>
        <v>116640</v>
      </c>
      <c r="E160" s="179"/>
      <c r="F160" s="92"/>
      <c r="G160" s="77"/>
      <c r="H160" s="77"/>
      <c r="I160" s="77"/>
      <c r="J160" s="77"/>
      <c r="K160" s="207">
        <v>116640</v>
      </c>
      <c r="L160" s="77"/>
      <c r="M160" s="77"/>
      <c r="N160" s="77"/>
      <c r="O160" s="77"/>
      <c r="P160" s="140">
        <f t="shared" si="0"/>
        <v>116640</v>
      </c>
    </row>
    <row r="161" spans="1:16" x14ac:dyDescent="0.2">
      <c r="A161" s="15" t="s">
        <v>649</v>
      </c>
      <c r="B161" s="59"/>
      <c r="C161" s="469"/>
      <c r="D161" s="470">
        <f>SUM(E161:O161)</f>
        <v>116640</v>
      </c>
      <c r="E161" s="179"/>
      <c r="F161" s="92"/>
      <c r="G161" s="77"/>
      <c r="H161" s="77"/>
      <c r="I161" s="77"/>
      <c r="J161" s="77"/>
      <c r="K161" s="207">
        <v>116640</v>
      </c>
      <c r="L161" s="77"/>
      <c r="M161" s="77"/>
      <c r="N161" s="77"/>
      <c r="O161" s="77"/>
      <c r="P161" s="140"/>
    </row>
    <row r="162" spans="1:16" x14ac:dyDescent="0.2">
      <c r="A162" s="224" t="s">
        <v>452</v>
      </c>
      <c r="B162" s="52"/>
      <c r="C162" s="359"/>
      <c r="D162" s="540"/>
      <c r="E162" s="296"/>
      <c r="F162" s="97"/>
      <c r="G162" s="95"/>
      <c r="H162" s="95"/>
      <c r="I162" s="95"/>
      <c r="J162" s="95"/>
      <c r="K162" s="95"/>
      <c r="L162" s="95"/>
      <c r="M162" s="95"/>
      <c r="N162" s="95"/>
      <c r="O162" s="95"/>
      <c r="P162" s="140">
        <f t="shared" si="0"/>
        <v>0</v>
      </c>
    </row>
    <row r="163" spans="1:16" x14ac:dyDescent="0.2">
      <c r="A163" s="30" t="s">
        <v>38</v>
      </c>
      <c r="B163" s="59" t="s">
        <v>138</v>
      </c>
      <c r="C163" s="366">
        <v>102023</v>
      </c>
      <c r="D163" s="470">
        <f>SUM(E163:O163)</f>
        <v>0</v>
      </c>
      <c r="E163" s="179">
        <f>SUM(F163:O163)</f>
        <v>0</v>
      </c>
      <c r="F163" s="92"/>
      <c r="G163" s="77"/>
      <c r="H163" s="77"/>
      <c r="I163" s="77"/>
      <c r="J163" s="77"/>
      <c r="K163" s="77"/>
      <c r="L163" s="77"/>
      <c r="M163" s="77"/>
      <c r="N163" s="77"/>
      <c r="O163" s="77"/>
      <c r="P163" s="140">
        <f t="shared" ref="P163:P229" si="13">SUM(F163:O163)</f>
        <v>0</v>
      </c>
    </row>
    <row r="164" spans="1:16" x14ac:dyDescent="0.2">
      <c r="A164" s="11" t="s">
        <v>578</v>
      </c>
      <c r="B164" s="59"/>
      <c r="C164" s="469"/>
      <c r="D164" s="461">
        <v>0</v>
      </c>
      <c r="E164" s="179"/>
      <c r="F164" s="92"/>
      <c r="G164" s="77"/>
      <c r="H164" s="77"/>
      <c r="I164" s="77"/>
      <c r="J164" s="77"/>
      <c r="K164" s="77"/>
      <c r="L164" s="77"/>
      <c r="M164" s="77"/>
      <c r="N164" s="77"/>
      <c r="O164" s="77"/>
      <c r="P164" s="140">
        <f t="shared" si="13"/>
        <v>0</v>
      </c>
    </row>
    <row r="165" spans="1:16" x14ac:dyDescent="0.2">
      <c r="A165" s="11" t="s">
        <v>649</v>
      </c>
      <c r="B165" s="59"/>
      <c r="C165" s="469"/>
      <c r="D165" s="461">
        <v>0</v>
      </c>
      <c r="E165" s="179"/>
      <c r="F165" s="92"/>
      <c r="G165" s="77"/>
      <c r="H165" s="77"/>
      <c r="I165" s="77"/>
      <c r="J165" s="77"/>
      <c r="K165" s="77"/>
      <c r="L165" s="77"/>
      <c r="M165" s="77"/>
      <c r="N165" s="77"/>
      <c r="O165" s="77"/>
      <c r="P165" s="140"/>
    </row>
    <row r="166" spans="1:16" x14ac:dyDescent="0.2">
      <c r="A166" s="224" t="s">
        <v>453</v>
      </c>
      <c r="B166" s="52"/>
      <c r="C166" s="359"/>
      <c r="D166" s="540"/>
      <c r="E166" s="296"/>
      <c r="F166" s="97"/>
      <c r="G166" s="95"/>
      <c r="H166" s="95"/>
      <c r="I166" s="95"/>
      <c r="J166" s="95"/>
      <c r="K166" s="95"/>
      <c r="L166" s="95"/>
      <c r="M166" s="95"/>
      <c r="N166" s="95"/>
      <c r="O166" s="95"/>
      <c r="P166" s="140">
        <f t="shared" si="13"/>
        <v>0</v>
      </c>
    </row>
    <row r="167" spans="1:16" x14ac:dyDescent="0.2">
      <c r="A167" s="30" t="s">
        <v>38</v>
      </c>
      <c r="B167" s="59" t="s">
        <v>138</v>
      </c>
      <c r="C167" s="366">
        <v>102024</v>
      </c>
      <c r="D167" s="470">
        <f>SUM(E167:O167)</f>
        <v>0</v>
      </c>
      <c r="E167" s="179">
        <f>SUM(F167:O167)</f>
        <v>0</v>
      </c>
      <c r="F167" s="92"/>
      <c r="G167" s="77"/>
      <c r="H167" s="77"/>
      <c r="I167" s="77"/>
      <c r="J167" s="77"/>
      <c r="K167" s="77"/>
      <c r="L167" s="77"/>
      <c r="M167" s="77"/>
      <c r="N167" s="77"/>
      <c r="O167" s="77"/>
      <c r="P167" s="140">
        <f t="shared" si="13"/>
        <v>0</v>
      </c>
    </row>
    <row r="168" spans="1:16" x14ac:dyDescent="0.2">
      <c r="A168" s="11" t="s">
        <v>578</v>
      </c>
      <c r="B168" s="59"/>
      <c r="C168" s="366"/>
      <c r="D168" s="470">
        <v>0</v>
      </c>
      <c r="E168" s="179"/>
      <c r="F168" s="96"/>
      <c r="G168" s="77"/>
      <c r="H168" s="96"/>
      <c r="I168" s="77"/>
      <c r="J168" s="96"/>
      <c r="K168" s="77"/>
      <c r="L168" s="96"/>
      <c r="M168" s="77"/>
      <c r="N168" s="77"/>
      <c r="O168" s="77"/>
      <c r="P168" s="140">
        <f t="shared" si="13"/>
        <v>0</v>
      </c>
    </row>
    <row r="169" spans="1:16" x14ac:dyDescent="0.2">
      <c r="A169" s="15" t="s">
        <v>649</v>
      </c>
      <c r="B169" s="59"/>
      <c r="C169" s="363"/>
      <c r="D169" s="208">
        <v>0</v>
      </c>
      <c r="E169" s="143"/>
      <c r="F169" s="96"/>
      <c r="G169" s="77"/>
      <c r="H169" s="96"/>
      <c r="I169" s="77"/>
      <c r="J169" s="96"/>
      <c r="K169" s="77"/>
      <c r="L169" s="96"/>
      <c r="M169" s="77"/>
      <c r="N169" s="77"/>
      <c r="O169" s="77"/>
      <c r="P169" s="140"/>
    </row>
    <row r="170" spans="1:16" x14ac:dyDescent="0.2">
      <c r="A170" s="268" t="s">
        <v>454</v>
      </c>
      <c r="B170" s="7"/>
      <c r="C170" s="352"/>
      <c r="D170" s="537"/>
      <c r="E170" s="408"/>
      <c r="F170" s="99"/>
      <c r="G170" s="95"/>
      <c r="H170" s="99"/>
      <c r="I170" s="95"/>
      <c r="J170" s="99"/>
      <c r="K170" s="95"/>
      <c r="L170" s="99"/>
      <c r="M170" s="95"/>
      <c r="N170" s="95"/>
      <c r="O170" s="95"/>
      <c r="P170" s="140">
        <f t="shared" si="13"/>
        <v>0</v>
      </c>
    </row>
    <row r="171" spans="1:16" x14ac:dyDescent="0.2">
      <c r="A171" s="11" t="s">
        <v>28</v>
      </c>
      <c r="B171" s="219" t="s">
        <v>137</v>
      </c>
      <c r="C171" s="366">
        <v>104030</v>
      </c>
      <c r="D171" s="470">
        <f>SUM(E171:O171)</f>
        <v>0</v>
      </c>
      <c r="E171" s="179">
        <f>SUM(F171:O171)</f>
        <v>0</v>
      </c>
      <c r="F171" s="96"/>
      <c r="G171" s="77"/>
      <c r="H171" s="96"/>
      <c r="I171" s="77"/>
      <c r="J171" s="96"/>
      <c r="K171" s="77"/>
      <c r="L171" s="96"/>
      <c r="M171" s="77"/>
      <c r="N171" s="77"/>
      <c r="O171" s="77"/>
      <c r="P171" s="140">
        <f t="shared" si="13"/>
        <v>0</v>
      </c>
    </row>
    <row r="172" spans="1:16" x14ac:dyDescent="0.2">
      <c r="A172" s="11" t="s">
        <v>578</v>
      </c>
      <c r="B172" s="219"/>
      <c r="C172" s="366"/>
      <c r="D172" s="470">
        <v>0</v>
      </c>
      <c r="E172" s="179"/>
      <c r="F172" s="110"/>
      <c r="G172" s="77"/>
      <c r="H172" s="96"/>
      <c r="I172" s="77"/>
      <c r="J172" s="96"/>
      <c r="K172" s="77"/>
      <c r="L172" s="96"/>
      <c r="M172" s="77"/>
      <c r="N172" s="77"/>
      <c r="O172" s="77"/>
      <c r="P172" s="140">
        <f t="shared" si="13"/>
        <v>0</v>
      </c>
    </row>
    <row r="173" spans="1:16" x14ac:dyDescent="0.2">
      <c r="A173" s="15" t="s">
        <v>649</v>
      </c>
      <c r="B173" s="219"/>
      <c r="C173" s="366"/>
      <c r="D173" s="470">
        <v>0</v>
      </c>
      <c r="E173" s="179"/>
      <c r="F173" s="100"/>
      <c r="G173" s="94"/>
      <c r="H173" s="101"/>
      <c r="I173" s="94"/>
      <c r="J173" s="101"/>
      <c r="K173" s="94"/>
      <c r="L173" s="101"/>
      <c r="M173" s="94"/>
      <c r="N173" s="94"/>
      <c r="O173" s="94"/>
      <c r="P173" s="140"/>
    </row>
    <row r="174" spans="1:16" x14ac:dyDescent="0.2">
      <c r="A174" s="13" t="s">
        <v>455</v>
      </c>
      <c r="B174" s="245"/>
      <c r="C174" s="351"/>
      <c r="D174" s="322"/>
      <c r="E174" s="407"/>
      <c r="F174" s="96"/>
      <c r="G174" s="77"/>
      <c r="H174" s="96"/>
      <c r="I174" s="77"/>
      <c r="J174" s="96"/>
      <c r="K174" s="77"/>
      <c r="L174" s="96"/>
      <c r="M174" s="77"/>
      <c r="N174" s="77"/>
      <c r="O174" s="77"/>
      <c r="P174" s="140">
        <f t="shared" si="13"/>
        <v>0</v>
      </c>
    </row>
    <row r="175" spans="1:16" x14ac:dyDescent="0.2">
      <c r="A175" s="11" t="s">
        <v>28</v>
      </c>
      <c r="B175" s="219" t="s">
        <v>137</v>
      </c>
      <c r="C175" s="366">
        <v>104037</v>
      </c>
      <c r="D175" s="470">
        <f>SUM(E175:O175)</f>
        <v>0</v>
      </c>
      <c r="E175" s="179">
        <f>SUM(F175:O175)</f>
        <v>0</v>
      </c>
      <c r="F175" s="96"/>
      <c r="G175" s="77"/>
      <c r="H175" s="96"/>
      <c r="I175" s="77"/>
      <c r="J175" s="96"/>
      <c r="K175" s="77">
        <v>0</v>
      </c>
      <c r="L175" s="96"/>
      <c r="M175" s="77"/>
      <c r="N175" s="77"/>
      <c r="O175" s="77"/>
      <c r="P175" s="140">
        <f t="shared" si="13"/>
        <v>0</v>
      </c>
    </row>
    <row r="176" spans="1:16" x14ac:dyDescent="0.2">
      <c r="A176" s="11" t="s">
        <v>578</v>
      </c>
      <c r="B176" s="219"/>
      <c r="C176" s="366"/>
      <c r="D176" s="470">
        <v>0</v>
      </c>
      <c r="E176" s="179"/>
      <c r="F176" s="96"/>
      <c r="G176" s="77"/>
      <c r="H176" s="96"/>
      <c r="I176" s="77"/>
      <c r="J176" s="77"/>
      <c r="K176" s="96"/>
      <c r="L176" s="77"/>
      <c r="M176" s="96"/>
      <c r="N176" s="77"/>
      <c r="O176" s="92"/>
      <c r="P176" s="140">
        <f t="shared" si="13"/>
        <v>0</v>
      </c>
    </row>
    <row r="177" spans="1:16" x14ac:dyDescent="0.2">
      <c r="A177" s="15" t="s">
        <v>649</v>
      </c>
      <c r="B177" s="219"/>
      <c r="C177" s="366"/>
      <c r="D177" s="470">
        <v>0</v>
      </c>
      <c r="E177" s="179"/>
      <c r="F177" s="96"/>
      <c r="G177" s="77"/>
      <c r="H177" s="96"/>
      <c r="I177" s="77"/>
      <c r="J177" s="94"/>
      <c r="K177" s="96"/>
      <c r="L177" s="77"/>
      <c r="M177" s="96"/>
      <c r="N177" s="77"/>
      <c r="O177" s="92"/>
      <c r="P177" s="140"/>
    </row>
    <row r="178" spans="1:16" x14ac:dyDescent="0.2">
      <c r="A178" s="13" t="s">
        <v>456</v>
      </c>
      <c r="B178" s="7"/>
      <c r="C178" s="353"/>
      <c r="D178" s="322"/>
      <c r="E178" s="296"/>
      <c r="F178" s="99"/>
      <c r="G178" s="95"/>
      <c r="H178" s="99"/>
      <c r="I178" s="95"/>
      <c r="J178" s="95"/>
      <c r="K178" s="99"/>
      <c r="L178" s="95"/>
      <c r="M178" s="99"/>
      <c r="N178" s="95"/>
      <c r="O178" s="97"/>
      <c r="P178" s="140">
        <f t="shared" si="13"/>
        <v>0</v>
      </c>
    </row>
    <row r="179" spans="1:16" x14ac:dyDescent="0.2">
      <c r="A179" s="11" t="s">
        <v>28</v>
      </c>
      <c r="B179" s="219" t="s">
        <v>137</v>
      </c>
      <c r="C179" s="366">
        <v>104042</v>
      </c>
      <c r="D179" s="470">
        <f>SUM(E179:O179)</f>
        <v>0</v>
      </c>
      <c r="E179" s="179">
        <f>SUM(F179:O179)</f>
        <v>0</v>
      </c>
      <c r="F179" s="96"/>
      <c r="G179" s="77"/>
      <c r="H179" s="96"/>
      <c r="I179" s="77"/>
      <c r="J179" s="77"/>
      <c r="K179" s="96"/>
      <c r="L179" s="77"/>
      <c r="M179" s="96"/>
      <c r="N179" s="77"/>
      <c r="O179" s="92"/>
      <c r="P179" s="140">
        <f t="shared" si="13"/>
        <v>0</v>
      </c>
    </row>
    <row r="180" spans="1:16" x14ac:dyDescent="0.2">
      <c r="A180" s="11" t="s">
        <v>578</v>
      </c>
      <c r="B180" s="219"/>
      <c r="C180" s="366"/>
      <c r="D180" s="470">
        <v>0</v>
      </c>
      <c r="E180" s="179"/>
      <c r="F180" s="96"/>
      <c r="G180" s="77"/>
      <c r="H180" s="96"/>
      <c r="I180" s="77"/>
      <c r="J180" s="96"/>
      <c r="K180" s="110"/>
      <c r="L180" s="110"/>
      <c r="M180" s="77"/>
      <c r="N180" s="77"/>
      <c r="O180" s="92"/>
      <c r="P180" s="140">
        <f t="shared" si="13"/>
        <v>0</v>
      </c>
    </row>
    <row r="181" spans="1:16" x14ac:dyDescent="0.2">
      <c r="A181" s="15" t="s">
        <v>649</v>
      </c>
      <c r="B181" s="219"/>
      <c r="C181" s="366"/>
      <c r="D181" s="470">
        <v>0</v>
      </c>
      <c r="E181" s="179"/>
      <c r="F181" s="96"/>
      <c r="G181" s="77"/>
      <c r="H181" s="96"/>
      <c r="I181" s="77"/>
      <c r="J181" s="96"/>
      <c r="K181" s="110"/>
      <c r="L181" s="96"/>
      <c r="M181" s="77"/>
      <c r="N181" s="77"/>
      <c r="O181" s="92"/>
      <c r="P181" s="140"/>
    </row>
    <row r="182" spans="1:16" x14ac:dyDescent="0.2">
      <c r="A182" s="13" t="s">
        <v>457</v>
      </c>
      <c r="B182" s="7"/>
      <c r="C182" s="353"/>
      <c r="D182" s="322"/>
      <c r="E182" s="296"/>
      <c r="F182" s="99"/>
      <c r="G182" s="95"/>
      <c r="H182" s="99"/>
      <c r="I182" s="95"/>
      <c r="J182" s="99"/>
      <c r="K182" s="95"/>
      <c r="L182" s="99"/>
      <c r="M182" s="95"/>
      <c r="N182" s="95"/>
      <c r="O182" s="95"/>
      <c r="P182" s="140">
        <f t="shared" si="13"/>
        <v>0</v>
      </c>
    </row>
    <row r="183" spans="1:16" x14ac:dyDescent="0.2">
      <c r="A183" s="11" t="s">
        <v>28</v>
      </c>
      <c r="B183" s="219" t="s">
        <v>137</v>
      </c>
      <c r="C183" s="366">
        <v>106010</v>
      </c>
      <c r="D183" s="470">
        <f>SUM(E183:O183)</f>
        <v>18405</v>
      </c>
      <c r="E183" s="179">
        <v>0</v>
      </c>
      <c r="F183" s="92"/>
      <c r="G183" s="77"/>
      <c r="H183" s="96"/>
      <c r="I183" s="77"/>
      <c r="J183" s="96"/>
      <c r="K183" s="77">
        <v>18405</v>
      </c>
      <c r="L183" s="96"/>
      <c r="M183" s="77"/>
      <c r="N183" s="77"/>
      <c r="O183" s="77"/>
      <c r="P183" s="140">
        <f t="shared" si="13"/>
        <v>18405</v>
      </c>
    </row>
    <row r="184" spans="1:16" x14ac:dyDescent="0.2">
      <c r="A184" s="11" t="s">
        <v>578</v>
      </c>
      <c r="B184" s="219"/>
      <c r="C184" s="366"/>
      <c r="D184" s="470">
        <f>SUM(E184:O184)</f>
        <v>18405</v>
      </c>
      <c r="E184" s="179"/>
      <c r="F184" s="96"/>
      <c r="G184" s="77"/>
      <c r="H184" s="96"/>
      <c r="I184" s="77"/>
      <c r="J184" s="96"/>
      <c r="K184" s="77">
        <v>18405</v>
      </c>
      <c r="L184" s="77"/>
      <c r="M184" s="77"/>
      <c r="N184" s="77"/>
      <c r="O184" s="92"/>
      <c r="P184" s="140">
        <f t="shared" si="13"/>
        <v>18405</v>
      </c>
    </row>
    <row r="185" spans="1:16" x14ac:dyDescent="0.2">
      <c r="A185" s="15" t="s">
        <v>649</v>
      </c>
      <c r="B185" s="219"/>
      <c r="C185" s="366"/>
      <c r="D185" s="470">
        <f>SUM(E185:O185)</f>
        <v>18405</v>
      </c>
      <c r="E185" s="179"/>
      <c r="F185" s="96"/>
      <c r="G185" s="77"/>
      <c r="H185" s="96"/>
      <c r="I185" s="77"/>
      <c r="J185" s="96"/>
      <c r="K185" s="96">
        <v>18405</v>
      </c>
      <c r="L185" s="77"/>
      <c r="M185" s="96"/>
      <c r="N185" s="77"/>
      <c r="O185" s="92"/>
      <c r="P185" s="140"/>
    </row>
    <row r="186" spans="1:16" x14ac:dyDescent="0.2">
      <c r="A186" s="13" t="s">
        <v>458</v>
      </c>
      <c r="B186" s="7"/>
      <c r="C186" s="353"/>
      <c r="D186" s="322"/>
      <c r="E186" s="296"/>
      <c r="F186" s="99"/>
      <c r="G186" s="95"/>
      <c r="H186" s="99"/>
      <c r="I186" s="95"/>
      <c r="J186" s="95"/>
      <c r="K186" s="99"/>
      <c r="L186" s="95"/>
      <c r="M186" s="99"/>
      <c r="N186" s="95"/>
      <c r="O186" s="97"/>
      <c r="P186" s="140">
        <f t="shared" si="13"/>
        <v>0</v>
      </c>
    </row>
    <row r="187" spans="1:16" x14ac:dyDescent="0.2">
      <c r="A187" s="11" t="s">
        <v>28</v>
      </c>
      <c r="B187" s="219" t="s">
        <v>137</v>
      </c>
      <c r="C187" s="366">
        <v>106020</v>
      </c>
      <c r="D187" s="470">
        <f>SUM(E187:O187)</f>
        <v>0</v>
      </c>
      <c r="E187" s="179">
        <f>SUM(F187:O187)</f>
        <v>0</v>
      </c>
      <c r="F187" s="96"/>
      <c r="G187" s="77"/>
      <c r="H187" s="96"/>
      <c r="I187" s="77"/>
      <c r="J187" s="77"/>
      <c r="K187" s="96"/>
      <c r="L187" s="77"/>
      <c r="M187" s="96"/>
      <c r="N187" s="77"/>
      <c r="O187" s="92"/>
      <c r="P187" s="140">
        <f t="shared" si="13"/>
        <v>0</v>
      </c>
    </row>
    <row r="188" spans="1:16" x14ac:dyDescent="0.2">
      <c r="A188" s="11" t="s">
        <v>578</v>
      </c>
      <c r="B188" s="219"/>
      <c r="C188" s="366"/>
      <c r="D188" s="470">
        <v>0</v>
      </c>
      <c r="E188" s="179"/>
      <c r="F188" s="96"/>
      <c r="G188" s="77"/>
      <c r="H188" s="96"/>
      <c r="I188" s="77"/>
      <c r="J188" s="77"/>
      <c r="K188" s="96"/>
      <c r="L188" s="77"/>
      <c r="M188" s="96"/>
      <c r="N188" s="77"/>
      <c r="O188" s="77"/>
      <c r="P188" s="140">
        <f t="shared" si="13"/>
        <v>0</v>
      </c>
    </row>
    <row r="189" spans="1:16" x14ac:dyDescent="0.2">
      <c r="A189" s="11" t="s">
        <v>649</v>
      </c>
      <c r="B189" s="219"/>
      <c r="C189" s="366"/>
      <c r="D189" s="470">
        <v>0</v>
      </c>
      <c r="E189" s="179"/>
      <c r="F189" s="96"/>
      <c r="G189" s="77"/>
      <c r="H189" s="96"/>
      <c r="I189" s="77"/>
      <c r="J189" s="77"/>
      <c r="K189" s="96"/>
      <c r="L189" s="77"/>
      <c r="M189" s="96"/>
      <c r="N189" s="96"/>
      <c r="O189" s="77"/>
      <c r="P189" s="140"/>
    </row>
    <row r="190" spans="1:16" x14ac:dyDescent="0.2">
      <c r="A190" s="13" t="s">
        <v>459</v>
      </c>
      <c r="B190" s="7"/>
      <c r="C190" s="353"/>
      <c r="D190" s="322"/>
      <c r="E190" s="296"/>
      <c r="F190" s="99"/>
      <c r="G190" s="95"/>
      <c r="H190" s="99"/>
      <c r="I190" s="95"/>
      <c r="J190" s="95"/>
      <c r="K190" s="99"/>
      <c r="L190" s="95"/>
      <c r="M190" s="95"/>
      <c r="N190" s="99"/>
      <c r="O190" s="95"/>
      <c r="P190" s="140">
        <f t="shared" si="13"/>
        <v>0</v>
      </c>
    </row>
    <row r="191" spans="1:16" x14ac:dyDescent="0.2">
      <c r="A191" s="11" t="s">
        <v>28</v>
      </c>
      <c r="B191" s="219" t="s">
        <v>137</v>
      </c>
      <c r="C191" s="366">
        <v>107060</v>
      </c>
      <c r="D191" s="470">
        <f>SUM(E191:O191)</f>
        <v>417</v>
      </c>
      <c r="E191" s="179">
        <v>0</v>
      </c>
      <c r="F191" s="96"/>
      <c r="G191" s="77"/>
      <c r="H191" s="96"/>
      <c r="I191" s="77"/>
      <c r="J191" s="77"/>
      <c r="K191" s="96">
        <v>417</v>
      </c>
      <c r="L191" s="77"/>
      <c r="M191" s="77"/>
      <c r="N191" s="96"/>
      <c r="O191" s="77"/>
      <c r="P191" s="140">
        <f t="shared" si="13"/>
        <v>417</v>
      </c>
    </row>
    <row r="192" spans="1:16" x14ac:dyDescent="0.2">
      <c r="A192" s="11" t="s">
        <v>578</v>
      </c>
      <c r="B192" s="219"/>
      <c r="C192" s="366"/>
      <c r="D192" s="470">
        <f>SUM(E192:O192)</f>
        <v>417</v>
      </c>
      <c r="E192" s="179"/>
      <c r="F192" s="96"/>
      <c r="G192" s="77"/>
      <c r="H192" s="96"/>
      <c r="I192" s="77"/>
      <c r="J192" s="96"/>
      <c r="K192" s="77">
        <v>417</v>
      </c>
      <c r="L192" s="96"/>
      <c r="M192" s="77"/>
      <c r="N192" s="96"/>
      <c r="O192" s="77"/>
      <c r="P192" s="140">
        <f t="shared" si="13"/>
        <v>417</v>
      </c>
    </row>
    <row r="193" spans="1:16" x14ac:dyDescent="0.2">
      <c r="A193" s="11" t="s">
        <v>649</v>
      </c>
      <c r="B193" s="219"/>
      <c r="C193" s="366"/>
      <c r="D193" s="470">
        <f>SUM(E193:O193)</f>
        <v>417</v>
      </c>
      <c r="E193" s="179"/>
      <c r="F193" s="96"/>
      <c r="G193" s="77"/>
      <c r="H193" s="96"/>
      <c r="I193" s="77"/>
      <c r="J193" s="96"/>
      <c r="K193" s="77">
        <v>417</v>
      </c>
      <c r="L193" s="96"/>
      <c r="M193" s="77"/>
      <c r="N193" s="96"/>
      <c r="O193" s="77"/>
      <c r="P193" s="140"/>
    </row>
    <row r="194" spans="1:16" x14ac:dyDescent="0.2">
      <c r="A194" s="47" t="s">
        <v>460</v>
      </c>
      <c r="B194" s="47"/>
      <c r="C194" s="360"/>
      <c r="D194" s="322"/>
      <c r="E194" s="296"/>
      <c r="F194" s="99"/>
      <c r="G194" s="95"/>
      <c r="H194" s="99"/>
      <c r="I194" s="95"/>
      <c r="J194" s="99"/>
      <c r="K194" s="95"/>
      <c r="L194" s="99"/>
      <c r="M194" s="95"/>
      <c r="N194" s="99"/>
      <c r="O194" s="95"/>
      <c r="P194" s="140">
        <f t="shared" si="13"/>
        <v>0</v>
      </c>
    </row>
    <row r="195" spans="1:16" x14ac:dyDescent="0.2">
      <c r="A195" s="11" t="s">
        <v>28</v>
      </c>
      <c r="B195" s="219" t="s">
        <v>137</v>
      </c>
      <c r="C195" s="366">
        <v>900020</v>
      </c>
      <c r="D195" s="470">
        <f>SUM(E195:O195)</f>
        <v>2927736</v>
      </c>
      <c r="E195" s="179">
        <v>0</v>
      </c>
      <c r="F195" s="96"/>
      <c r="G195" s="77"/>
      <c r="H195" s="96"/>
      <c r="I195" s="77"/>
      <c r="J195" s="285">
        <v>2927736</v>
      </c>
      <c r="K195" s="77"/>
      <c r="L195" s="96"/>
      <c r="M195" s="77"/>
      <c r="N195" s="96"/>
      <c r="O195" s="77"/>
      <c r="P195" s="140">
        <f t="shared" si="13"/>
        <v>2927736</v>
      </c>
    </row>
    <row r="196" spans="1:16" x14ac:dyDescent="0.2">
      <c r="A196" s="11" t="s">
        <v>578</v>
      </c>
      <c r="B196" s="219"/>
      <c r="C196" s="366"/>
      <c r="D196" s="470">
        <f>SUM(E196:O196)</f>
        <v>2927736</v>
      </c>
      <c r="E196" s="470"/>
      <c r="F196" s="470"/>
      <c r="G196" s="470"/>
      <c r="H196" s="470"/>
      <c r="I196" s="470"/>
      <c r="J196" s="179">
        <v>2927736</v>
      </c>
      <c r="K196" s="470"/>
      <c r="L196" s="470"/>
      <c r="M196" s="470"/>
      <c r="N196" s="470"/>
      <c r="O196" s="470"/>
      <c r="P196" s="140">
        <f t="shared" si="13"/>
        <v>2927736</v>
      </c>
    </row>
    <row r="197" spans="1:16" x14ac:dyDescent="0.2">
      <c r="A197" s="11" t="s">
        <v>725</v>
      </c>
      <c r="B197" s="219"/>
      <c r="C197" s="366"/>
      <c r="D197" s="470">
        <f t="shared" ref="D197:D200" si="14">SUM(E197:O197)</f>
        <v>300</v>
      </c>
      <c r="E197" s="470"/>
      <c r="F197" s="600"/>
      <c r="G197" s="470"/>
      <c r="H197" s="600"/>
      <c r="I197" s="470"/>
      <c r="J197" s="473">
        <v>300</v>
      </c>
      <c r="K197" s="470"/>
      <c r="L197" s="600"/>
      <c r="M197" s="470"/>
      <c r="N197" s="600"/>
      <c r="O197" s="470"/>
      <c r="P197" s="140">
        <f t="shared" si="13"/>
        <v>300</v>
      </c>
    </row>
    <row r="198" spans="1:16" x14ac:dyDescent="0.2">
      <c r="A198" s="11" t="s">
        <v>827</v>
      </c>
      <c r="B198" s="219"/>
      <c r="C198" s="366"/>
      <c r="D198" s="470">
        <f t="shared" si="14"/>
        <v>12130</v>
      </c>
      <c r="E198" s="470"/>
      <c r="F198" s="600"/>
      <c r="G198" s="470"/>
      <c r="H198" s="600"/>
      <c r="I198" s="470"/>
      <c r="J198" s="473">
        <v>12130</v>
      </c>
      <c r="K198" s="470"/>
      <c r="L198" s="600"/>
      <c r="M198" s="470"/>
      <c r="N198" s="600"/>
      <c r="O198" s="470"/>
      <c r="P198" s="140">
        <f t="shared" si="13"/>
        <v>12130</v>
      </c>
    </row>
    <row r="199" spans="1:16" x14ac:dyDescent="0.2">
      <c r="A199" s="11" t="s">
        <v>824</v>
      </c>
      <c r="B199" s="219"/>
      <c r="C199" s="366"/>
      <c r="D199" s="470">
        <f t="shared" si="14"/>
        <v>36000</v>
      </c>
      <c r="E199" s="470"/>
      <c r="F199" s="600"/>
      <c r="G199" s="470"/>
      <c r="H199" s="600"/>
      <c r="I199" s="470"/>
      <c r="J199" s="473">
        <v>36000</v>
      </c>
      <c r="K199" s="470"/>
      <c r="L199" s="600"/>
      <c r="M199" s="470"/>
      <c r="N199" s="600"/>
      <c r="O199" s="470"/>
      <c r="P199" s="140">
        <f t="shared" si="13"/>
        <v>36000</v>
      </c>
    </row>
    <row r="200" spans="1:16" x14ac:dyDescent="0.2">
      <c r="A200" s="11" t="s">
        <v>825</v>
      </c>
      <c r="B200" s="219"/>
      <c r="C200" s="366"/>
      <c r="D200" s="470">
        <f t="shared" si="14"/>
        <v>-36600</v>
      </c>
      <c r="E200" s="470"/>
      <c r="F200" s="600"/>
      <c r="G200" s="470"/>
      <c r="H200" s="600"/>
      <c r="I200" s="470"/>
      <c r="J200" s="473">
        <v>-36600</v>
      </c>
      <c r="K200" s="470"/>
      <c r="L200" s="600"/>
      <c r="M200" s="470"/>
      <c r="N200" s="600"/>
      <c r="O200" s="470"/>
      <c r="P200" s="140">
        <f t="shared" si="13"/>
        <v>-36600</v>
      </c>
    </row>
    <row r="201" spans="1:16" x14ac:dyDescent="0.2">
      <c r="A201" s="11" t="s">
        <v>652</v>
      </c>
      <c r="B201" s="219"/>
      <c r="C201" s="366"/>
      <c r="D201" s="470">
        <f>SUM(D197:D200)</f>
        <v>11830</v>
      </c>
      <c r="E201" s="470">
        <f t="shared" ref="E201:N201" si="15">SUM(E197:E200)</f>
        <v>0</v>
      </c>
      <c r="F201" s="470">
        <f t="shared" si="15"/>
        <v>0</v>
      </c>
      <c r="G201" s="470">
        <f t="shared" si="15"/>
        <v>0</v>
      </c>
      <c r="H201" s="470">
        <f t="shared" si="15"/>
        <v>0</v>
      </c>
      <c r="I201" s="470">
        <f t="shared" si="15"/>
        <v>0</v>
      </c>
      <c r="J201" s="470">
        <f t="shared" si="15"/>
        <v>11830</v>
      </c>
      <c r="K201" s="470">
        <f t="shared" si="15"/>
        <v>0</v>
      </c>
      <c r="L201" s="470">
        <f t="shared" si="15"/>
        <v>0</v>
      </c>
      <c r="M201" s="470">
        <f t="shared" si="15"/>
        <v>0</v>
      </c>
      <c r="N201" s="470">
        <f t="shared" si="15"/>
        <v>0</v>
      </c>
      <c r="O201" s="470"/>
      <c r="P201" s="140">
        <f t="shared" si="13"/>
        <v>11830</v>
      </c>
    </row>
    <row r="202" spans="1:16" x14ac:dyDescent="0.2">
      <c r="A202" s="15" t="s">
        <v>649</v>
      </c>
      <c r="B202" s="219"/>
      <c r="C202" s="366"/>
      <c r="D202" s="470">
        <f>SUM(D201+D196)</f>
        <v>2939566</v>
      </c>
      <c r="E202" s="470">
        <f t="shared" ref="E202:N202" si="16">SUM(E201+E196)</f>
        <v>0</v>
      </c>
      <c r="F202" s="470">
        <f t="shared" si="16"/>
        <v>0</v>
      </c>
      <c r="G202" s="470">
        <f t="shared" si="16"/>
        <v>0</v>
      </c>
      <c r="H202" s="470">
        <f t="shared" si="16"/>
        <v>0</v>
      </c>
      <c r="I202" s="470">
        <f t="shared" si="16"/>
        <v>0</v>
      </c>
      <c r="J202" s="470">
        <f t="shared" si="16"/>
        <v>2939566</v>
      </c>
      <c r="K202" s="470">
        <f t="shared" si="16"/>
        <v>0</v>
      </c>
      <c r="L202" s="470">
        <f t="shared" si="16"/>
        <v>0</v>
      </c>
      <c r="M202" s="470">
        <f t="shared" si="16"/>
        <v>0</v>
      </c>
      <c r="N202" s="470">
        <f t="shared" si="16"/>
        <v>0</v>
      </c>
      <c r="O202" s="470"/>
      <c r="P202" s="140">
        <f t="shared" si="13"/>
        <v>2939566</v>
      </c>
    </row>
    <row r="203" spans="1:16" x14ac:dyDescent="0.2">
      <c r="A203" s="47" t="s">
        <v>461</v>
      </c>
      <c r="B203" s="245"/>
      <c r="C203" s="351"/>
      <c r="D203" s="322"/>
      <c r="E203" s="407"/>
      <c r="F203" s="99"/>
      <c r="G203" s="95"/>
      <c r="H203" s="99"/>
      <c r="I203" s="95"/>
      <c r="J203" s="99"/>
      <c r="K203" s="95"/>
      <c r="L203" s="99"/>
      <c r="M203" s="95"/>
      <c r="N203" s="99"/>
      <c r="O203" s="95"/>
      <c r="P203" s="140">
        <f t="shared" si="13"/>
        <v>0</v>
      </c>
    </row>
    <row r="204" spans="1:16" x14ac:dyDescent="0.2">
      <c r="A204" s="11" t="s">
        <v>28</v>
      </c>
      <c r="B204" s="219" t="s">
        <v>138</v>
      </c>
      <c r="C204" s="366">
        <v>900060</v>
      </c>
      <c r="D204" s="470">
        <f>SUM(E204:O204)</f>
        <v>0</v>
      </c>
      <c r="E204" s="179">
        <v>0</v>
      </c>
      <c r="F204" s="96"/>
      <c r="G204" s="77"/>
      <c r="H204" s="96"/>
      <c r="I204" s="77"/>
      <c r="J204" s="96"/>
      <c r="K204" s="77">
        <v>0</v>
      </c>
      <c r="L204" s="96"/>
      <c r="M204" s="77"/>
      <c r="N204" s="96"/>
      <c r="O204" s="77">
        <v>0</v>
      </c>
      <c r="P204" s="140">
        <f t="shared" si="13"/>
        <v>0</v>
      </c>
    </row>
    <row r="205" spans="1:16" x14ac:dyDescent="0.2">
      <c r="A205" s="11" t="s">
        <v>578</v>
      </c>
      <c r="B205" s="219"/>
      <c r="C205" s="366"/>
      <c r="D205" s="470">
        <v>0</v>
      </c>
      <c r="E205" s="179"/>
      <c r="F205" s="96"/>
      <c r="G205" s="77"/>
      <c r="H205" s="96"/>
      <c r="I205" s="77"/>
      <c r="J205" s="96"/>
      <c r="K205" s="77"/>
      <c r="L205" s="96"/>
      <c r="M205" s="77"/>
      <c r="N205" s="96"/>
      <c r="O205" s="77"/>
      <c r="P205" s="140">
        <f t="shared" si="13"/>
        <v>0</v>
      </c>
    </row>
    <row r="206" spans="1:16" x14ac:dyDescent="0.2">
      <c r="A206" s="11" t="s">
        <v>779</v>
      </c>
      <c r="B206" s="219"/>
      <c r="C206" s="366"/>
      <c r="D206" s="470">
        <v>1200000</v>
      </c>
      <c r="E206" s="179"/>
      <c r="F206" s="96"/>
      <c r="G206" s="77"/>
      <c r="H206" s="96"/>
      <c r="I206" s="77"/>
      <c r="J206" s="96"/>
      <c r="K206" s="77"/>
      <c r="L206" s="96"/>
      <c r="M206" s="77"/>
      <c r="N206" s="96"/>
      <c r="O206" s="77">
        <v>1200000</v>
      </c>
      <c r="P206" s="140"/>
    </row>
    <row r="207" spans="1:16" x14ac:dyDescent="0.2">
      <c r="A207" s="11" t="s">
        <v>652</v>
      </c>
      <c r="B207" s="219"/>
      <c r="C207" s="366"/>
      <c r="D207" s="470">
        <v>1200000</v>
      </c>
      <c r="E207" s="179"/>
      <c r="F207" s="96"/>
      <c r="G207" s="77"/>
      <c r="H207" s="96"/>
      <c r="I207" s="77"/>
      <c r="J207" s="96"/>
      <c r="K207" s="77"/>
      <c r="L207" s="96"/>
      <c r="M207" s="77"/>
      <c r="N207" s="96"/>
      <c r="O207" s="77">
        <v>1200000</v>
      </c>
      <c r="P207" s="140"/>
    </row>
    <row r="208" spans="1:16" x14ac:dyDescent="0.2">
      <c r="A208" s="15" t="s">
        <v>649</v>
      </c>
      <c r="B208" s="218"/>
      <c r="C208" s="363"/>
      <c r="D208" s="208">
        <v>1200000</v>
      </c>
      <c r="E208" s="143"/>
      <c r="F208" s="101"/>
      <c r="G208" s="94"/>
      <c r="H208" s="101"/>
      <c r="I208" s="94"/>
      <c r="J208" s="101"/>
      <c r="K208" s="94"/>
      <c r="L208" s="101"/>
      <c r="M208" s="94"/>
      <c r="N208" s="101"/>
      <c r="O208" s="94">
        <v>1200000</v>
      </c>
      <c r="P208" s="140"/>
    </row>
    <row r="209" spans="1:24" x14ac:dyDescent="0.2">
      <c r="A209" s="22" t="s">
        <v>113</v>
      </c>
      <c r="B209" s="22"/>
      <c r="C209" s="361"/>
      <c r="D209" s="50"/>
      <c r="E209" s="261"/>
      <c r="F209" s="105"/>
      <c r="G209" s="104"/>
      <c r="H209" s="105"/>
      <c r="I209" s="104"/>
      <c r="J209" s="105"/>
      <c r="K209" s="104"/>
      <c r="L209" s="105"/>
      <c r="M209" s="104"/>
      <c r="N209" s="104"/>
      <c r="O209" s="104"/>
      <c r="P209" s="140">
        <f t="shared" si="13"/>
        <v>0</v>
      </c>
    </row>
    <row r="210" spans="1:24" x14ac:dyDescent="0.2">
      <c r="A210" s="22" t="s">
        <v>41</v>
      </c>
      <c r="B210" s="22"/>
      <c r="C210" s="361"/>
      <c r="D210" s="470">
        <f t="shared" ref="D210:O210" si="17">SUM(D232,D147,D151,D155,D159,D163,D167,D171,D175,D179,D183,D187,D191,D195,D204)</f>
        <v>6299293</v>
      </c>
      <c r="E210" s="470">
        <f t="shared" si="17"/>
        <v>0</v>
      </c>
      <c r="F210" s="470">
        <f t="shared" si="17"/>
        <v>1568004</v>
      </c>
      <c r="G210" s="470">
        <f t="shared" si="17"/>
        <v>0</v>
      </c>
      <c r="H210" s="470">
        <f t="shared" si="17"/>
        <v>0</v>
      </c>
      <c r="I210" s="470">
        <f t="shared" si="17"/>
        <v>0</v>
      </c>
      <c r="J210" s="470">
        <f t="shared" si="17"/>
        <v>2927736</v>
      </c>
      <c r="K210" s="470">
        <f t="shared" si="17"/>
        <v>286280</v>
      </c>
      <c r="L210" s="470">
        <f t="shared" si="17"/>
        <v>139800</v>
      </c>
      <c r="M210" s="470">
        <f t="shared" si="17"/>
        <v>88349</v>
      </c>
      <c r="N210" s="470">
        <f t="shared" si="17"/>
        <v>0</v>
      </c>
      <c r="O210" s="470">
        <f t="shared" si="17"/>
        <v>1289124</v>
      </c>
      <c r="P210" s="140">
        <f t="shared" si="13"/>
        <v>6299293</v>
      </c>
      <c r="Q210" s="478">
        <f>SUM(P16,P20,P33,P45,P103,P109,P117,P159,P183,P191,P195,)</f>
        <v>6299293</v>
      </c>
    </row>
    <row r="211" spans="1:24" x14ac:dyDescent="0.2">
      <c r="A211" s="22" t="s">
        <v>580</v>
      </c>
      <c r="B211" s="22"/>
      <c r="C211" s="361"/>
      <c r="D211" s="470">
        <f>SUM(E211:O211)</f>
        <v>7221496</v>
      </c>
      <c r="E211" s="470"/>
      <c r="F211" s="470">
        <v>1607854</v>
      </c>
      <c r="G211" s="470"/>
      <c r="H211" s="470"/>
      <c r="I211" s="470"/>
      <c r="J211" s="470">
        <v>2927736</v>
      </c>
      <c r="K211" s="470">
        <v>287480</v>
      </c>
      <c r="L211" s="470">
        <v>139800</v>
      </c>
      <c r="M211" s="470">
        <v>59116</v>
      </c>
      <c r="N211" s="470">
        <v>10</v>
      </c>
      <c r="O211" s="470">
        <v>2199500</v>
      </c>
      <c r="P211" s="140">
        <f t="shared" si="13"/>
        <v>7221496</v>
      </c>
      <c r="Q211" s="140"/>
    </row>
    <row r="212" spans="1:24" x14ac:dyDescent="0.2">
      <c r="A212" s="22" t="s">
        <v>633</v>
      </c>
      <c r="B212" s="22"/>
      <c r="C212" s="361"/>
      <c r="D212" s="470">
        <f>SUM(D26+D38+D106+D201+D207+D124+D68)</f>
        <v>1333290</v>
      </c>
      <c r="E212" s="470">
        <f t="shared" ref="E212:O212" si="18">SUM(E26+E38+E106+E201+E207+E124+E68)</f>
        <v>0</v>
      </c>
      <c r="F212" s="470">
        <f t="shared" si="18"/>
        <v>67801</v>
      </c>
      <c r="G212" s="470">
        <f t="shared" si="18"/>
        <v>0</v>
      </c>
      <c r="H212" s="470">
        <f t="shared" si="18"/>
        <v>14965</v>
      </c>
      <c r="I212" s="470">
        <f t="shared" si="18"/>
        <v>46235</v>
      </c>
      <c r="J212" s="470">
        <f t="shared" si="18"/>
        <v>11830</v>
      </c>
      <c r="K212" s="470">
        <f t="shared" si="18"/>
        <v>22402</v>
      </c>
      <c r="L212" s="470">
        <f t="shared" si="18"/>
        <v>1100</v>
      </c>
      <c r="M212" s="470">
        <f t="shared" si="18"/>
        <v>-31043</v>
      </c>
      <c r="N212" s="470">
        <f t="shared" si="18"/>
        <v>0</v>
      </c>
      <c r="O212" s="470">
        <f t="shared" si="18"/>
        <v>1200000</v>
      </c>
      <c r="P212" s="140">
        <f t="shared" si="13"/>
        <v>1333290</v>
      </c>
      <c r="Q212" s="140"/>
    </row>
    <row r="213" spans="1:24" x14ac:dyDescent="0.2">
      <c r="A213" s="22" t="s">
        <v>651</v>
      </c>
      <c r="B213" s="22"/>
      <c r="C213" s="361"/>
      <c r="D213" s="470">
        <f>SUM(D212+D211)</f>
        <v>8554786</v>
      </c>
      <c r="E213" s="470">
        <f t="shared" ref="E213:O213" si="19">SUM(E212+E211)</f>
        <v>0</v>
      </c>
      <c r="F213" s="470">
        <f t="shared" si="19"/>
        <v>1675655</v>
      </c>
      <c r="G213" s="470">
        <f t="shared" si="19"/>
        <v>0</v>
      </c>
      <c r="H213" s="470">
        <f t="shared" si="19"/>
        <v>14965</v>
      </c>
      <c r="I213" s="470">
        <f t="shared" si="19"/>
        <v>46235</v>
      </c>
      <c r="J213" s="470">
        <f t="shared" si="19"/>
        <v>2939566</v>
      </c>
      <c r="K213" s="470">
        <f t="shared" si="19"/>
        <v>309882</v>
      </c>
      <c r="L213" s="470">
        <f t="shared" si="19"/>
        <v>140900</v>
      </c>
      <c r="M213" s="470">
        <f t="shared" si="19"/>
        <v>28073</v>
      </c>
      <c r="N213" s="470">
        <f t="shared" si="19"/>
        <v>10</v>
      </c>
      <c r="O213" s="470">
        <f t="shared" si="19"/>
        <v>3399500</v>
      </c>
      <c r="P213" s="140">
        <f t="shared" si="13"/>
        <v>8554786</v>
      </c>
      <c r="Q213" s="140"/>
    </row>
    <row r="214" spans="1:24" x14ac:dyDescent="0.2">
      <c r="A214" s="10" t="s">
        <v>42</v>
      </c>
      <c r="B214" s="10"/>
      <c r="C214" s="362"/>
      <c r="D214" s="47"/>
      <c r="E214" s="296"/>
      <c r="F214" s="97"/>
      <c r="G214" s="95"/>
      <c r="H214" s="95"/>
      <c r="I214" s="99"/>
      <c r="J214" s="95"/>
      <c r="K214" s="95"/>
      <c r="L214" s="95"/>
      <c r="M214" s="95"/>
      <c r="N214" s="97"/>
      <c r="O214" s="97"/>
      <c r="P214" s="140">
        <f t="shared" si="13"/>
        <v>0</v>
      </c>
      <c r="Q214" s="5"/>
      <c r="R214" s="5"/>
      <c r="S214" s="5"/>
      <c r="T214" s="5"/>
      <c r="U214" s="5"/>
      <c r="V214" s="5"/>
      <c r="W214" s="5"/>
      <c r="X214" s="5"/>
    </row>
    <row r="215" spans="1:24" x14ac:dyDescent="0.2">
      <c r="A215" s="11" t="s">
        <v>41</v>
      </c>
      <c r="B215" s="11"/>
      <c r="C215" s="472"/>
      <c r="D215" s="470">
        <f>SUM(E215:N215)</f>
        <v>-2871280</v>
      </c>
      <c r="E215" s="179"/>
      <c r="F215" s="285">
        <v>-1174192</v>
      </c>
      <c r="G215" s="77"/>
      <c r="H215" s="77">
        <v>0</v>
      </c>
      <c r="I215" s="96">
        <v>0</v>
      </c>
      <c r="J215" s="77">
        <v>-1697088</v>
      </c>
      <c r="K215" s="77"/>
      <c r="L215" s="77">
        <v>0</v>
      </c>
      <c r="M215" s="77">
        <v>0</v>
      </c>
      <c r="N215" s="92">
        <v>0</v>
      </c>
      <c r="O215" s="92">
        <v>0</v>
      </c>
      <c r="P215" s="140">
        <f t="shared" si="13"/>
        <v>-2871280</v>
      </c>
      <c r="Q215" s="5"/>
      <c r="R215" s="5"/>
      <c r="S215" s="5"/>
      <c r="T215" s="5"/>
      <c r="U215" s="5"/>
      <c r="V215" s="5"/>
      <c r="W215" s="5"/>
      <c r="X215" s="5"/>
    </row>
    <row r="216" spans="1:24" x14ac:dyDescent="0.2">
      <c r="A216" s="11" t="s">
        <v>580</v>
      </c>
      <c r="B216" s="11"/>
      <c r="C216" s="472"/>
      <c r="D216" s="470">
        <f>SUM(E216:N216)</f>
        <v>-2882383</v>
      </c>
      <c r="E216" s="179"/>
      <c r="F216" s="285">
        <v>-1174192</v>
      </c>
      <c r="G216" s="77"/>
      <c r="H216" s="77"/>
      <c r="I216" s="96"/>
      <c r="J216" s="77">
        <v>-1708191</v>
      </c>
      <c r="K216" s="77"/>
      <c r="L216" s="77"/>
      <c r="M216" s="77"/>
      <c r="N216" s="92"/>
      <c r="O216" s="92"/>
      <c r="P216" s="140">
        <f t="shared" si="13"/>
        <v>-2882383</v>
      </c>
      <c r="Q216" s="5"/>
      <c r="R216" s="5"/>
      <c r="S216" s="5"/>
      <c r="T216" s="5"/>
      <c r="U216" s="5"/>
      <c r="V216" s="5"/>
      <c r="W216" s="5"/>
      <c r="X216" s="5"/>
    </row>
    <row r="217" spans="1:24" x14ac:dyDescent="0.2">
      <c r="A217" s="11" t="s">
        <v>645</v>
      </c>
      <c r="B217" s="11"/>
      <c r="C217" s="472"/>
      <c r="D217" s="470">
        <f>SUM(E217:N217)</f>
        <v>-2913270</v>
      </c>
      <c r="E217" s="179"/>
      <c r="F217" s="285">
        <v>-1267430</v>
      </c>
      <c r="G217" s="77"/>
      <c r="H217" s="77"/>
      <c r="I217" s="96"/>
      <c r="J217" s="77">
        <v>-1645840</v>
      </c>
      <c r="K217" s="77"/>
      <c r="L217" s="77"/>
      <c r="M217" s="77"/>
      <c r="N217" s="92"/>
      <c r="O217" s="92"/>
      <c r="P217" s="140"/>
      <c r="Q217" s="5"/>
      <c r="R217" s="5"/>
      <c r="S217" s="5"/>
      <c r="T217" s="5"/>
      <c r="U217" s="5"/>
      <c r="V217" s="5"/>
      <c r="W217" s="5"/>
      <c r="X217" s="5"/>
    </row>
    <row r="218" spans="1:24" x14ac:dyDescent="0.2">
      <c r="A218" s="47" t="s">
        <v>40</v>
      </c>
      <c r="B218" s="47"/>
      <c r="C218" s="360"/>
      <c r="D218" s="40"/>
      <c r="E218" s="296"/>
      <c r="F218" s="126"/>
      <c r="G218" s="109"/>
      <c r="H218" s="109"/>
      <c r="I218" s="124"/>
      <c r="J218" s="109"/>
      <c r="K218" s="109"/>
      <c r="L218" s="109"/>
      <c r="M218" s="109"/>
      <c r="N218" s="126"/>
      <c r="O218" s="126"/>
      <c r="P218" s="140">
        <f t="shared" si="13"/>
        <v>0</v>
      </c>
      <c r="Q218" s="5"/>
      <c r="R218" s="5"/>
      <c r="S218" s="5"/>
      <c r="T218" s="5"/>
      <c r="U218" s="5"/>
      <c r="V218" s="5"/>
      <c r="W218" s="5"/>
      <c r="X218" s="5"/>
    </row>
    <row r="219" spans="1:24" x14ac:dyDescent="0.2">
      <c r="A219" s="50" t="s">
        <v>38</v>
      </c>
      <c r="B219" s="50"/>
      <c r="C219" s="474"/>
      <c r="D219" s="470">
        <f>SUM(D210,D215)</f>
        <v>3428013</v>
      </c>
      <c r="E219" s="470">
        <f t="shared" ref="E219:O219" si="20">SUM(E210,E215)</f>
        <v>0</v>
      </c>
      <c r="F219" s="470">
        <f t="shared" si="20"/>
        <v>393812</v>
      </c>
      <c r="G219" s="470">
        <f t="shared" si="20"/>
        <v>0</v>
      </c>
      <c r="H219" s="470">
        <f t="shared" si="20"/>
        <v>0</v>
      </c>
      <c r="I219" s="470">
        <f t="shared" si="20"/>
        <v>0</v>
      </c>
      <c r="J219" s="470">
        <f t="shared" si="20"/>
        <v>1230648</v>
      </c>
      <c r="K219" s="470">
        <f t="shared" si="20"/>
        <v>286280</v>
      </c>
      <c r="L219" s="470">
        <f t="shared" si="20"/>
        <v>139800</v>
      </c>
      <c r="M219" s="470">
        <f t="shared" si="20"/>
        <v>88349</v>
      </c>
      <c r="N219" s="470">
        <f t="shared" si="20"/>
        <v>0</v>
      </c>
      <c r="O219" s="470">
        <f t="shared" si="20"/>
        <v>1289124</v>
      </c>
      <c r="P219" s="140">
        <f t="shared" si="13"/>
        <v>3428013</v>
      </c>
      <c r="Q219" s="5"/>
      <c r="R219" s="5"/>
      <c r="S219" s="5"/>
      <c r="T219" s="5"/>
      <c r="U219" s="5"/>
      <c r="V219" s="5"/>
      <c r="W219" s="5"/>
      <c r="X219" s="5"/>
    </row>
    <row r="220" spans="1:24" x14ac:dyDescent="0.2">
      <c r="A220" s="50" t="s">
        <v>581</v>
      </c>
      <c r="B220" s="50"/>
      <c r="C220" s="474"/>
      <c r="D220" s="470">
        <f>SUM(D211,D216)</f>
        <v>4339113</v>
      </c>
      <c r="E220" s="470">
        <f t="shared" ref="E220:O220" si="21">SUM(E211,E216)</f>
        <v>0</v>
      </c>
      <c r="F220" s="470">
        <f t="shared" si="21"/>
        <v>433662</v>
      </c>
      <c r="G220" s="470">
        <f t="shared" si="21"/>
        <v>0</v>
      </c>
      <c r="H220" s="470">
        <f t="shared" si="21"/>
        <v>0</v>
      </c>
      <c r="I220" s="470">
        <f t="shared" si="21"/>
        <v>0</v>
      </c>
      <c r="J220" s="470">
        <f t="shared" si="21"/>
        <v>1219545</v>
      </c>
      <c r="K220" s="470">
        <f t="shared" si="21"/>
        <v>287480</v>
      </c>
      <c r="L220" s="470">
        <f t="shared" si="21"/>
        <v>139800</v>
      </c>
      <c r="M220" s="470">
        <f t="shared" si="21"/>
        <v>59116</v>
      </c>
      <c r="N220" s="470">
        <f t="shared" si="21"/>
        <v>10</v>
      </c>
      <c r="O220" s="470">
        <f t="shared" si="21"/>
        <v>2199500</v>
      </c>
      <c r="P220" s="140">
        <f t="shared" si="13"/>
        <v>4339113</v>
      </c>
      <c r="Q220" s="5"/>
      <c r="R220" s="5"/>
      <c r="S220" s="5"/>
      <c r="T220" s="5"/>
      <c r="U220" s="5"/>
      <c r="V220" s="5"/>
      <c r="W220" s="5"/>
      <c r="X220" s="5"/>
    </row>
    <row r="221" spans="1:24" x14ac:dyDescent="0.2">
      <c r="A221" s="50" t="s">
        <v>650</v>
      </c>
      <c r="B221" s="39"/>
      <c r="C221" s="474"/>
      <c r="D221" s="470">
        <f>SUM(D213+D217)</f>
        <v>5641516</v>
      </c>
      <c r="E221" s="470">
        <f t="shared" ref="E221:O221" si="22">SUM(E213+E217)</f>
        <v>0</v>
      </c>
      <c r="F221" s="470">
        <f t="shared" si="22"/>
        <v>408225</v>
      </c>
      <c r="G221" s="470">
        <f t="shared" si="22"/>
        <v>0</v>
      </c>
      <c r="H221" s="470">
        <f t="shared" si="22"/>
        <v>14965</v>
      </c>
      <c r="I221" s="470">
        <f t="shared" si="22"/>
        <v>46235</v>
      </c>
      <c r="J221" s="470">
        <f t="shared" si="22"/>
        <v>1293726</v>
      </c>
      <c r="K221" s="470">
        <f t="shared" si="22"/>
        <v>309882</v>
      </c>
      <c r="L221" s="470">
        <f t="shared" si="22"/>
        <v>140900</v>
      </c>
      <c r="M221" s="470">
        <f t="shared" si="22"/>
        <v>28073</v>
      </c>
      <c r="N221" s="470">
        <f t="shared" si="22"/>
        <v>10</v>
      </c>
      <c r="O221" s="470">
        <f t="shared" si="22"/>
        <v>3399500</v>
      </c>
      <c r="P221" s="140"/>
      <c r="Q221" s="5"/>
      <c r="R221" s="5"/>
      <c r="S221" s="5"/>
      <c r="T221" s="5"/>
      <c r="U221" s="5"/>
      <c r="V221" s="5"/>
      <c r="W221" s="5"/>
      <c r="X221" s="5"/>
    </row>
    <row r="222" spans="1:24" x14ac:dyDescent="0.2">
      <c r="A222" s="480" t="s">
        <v>582</v>
      </c>
      <c r="B222" s="480"/>
      <c r="C222" s="481"/>
      <c r="D222" s="407">
        <f>D219-(D225+D228)</f>
        <v>3428013</v>
      </c>
      <c r="E222" s="407">
        <f t="shared" ref="E222:O222" si="23">E219-(E225+E228)</f>
        <v>0</v>
      </c>
      <c r="F222" s="407">
        <f t="shared" si="23"/>
        <v>393812</v>
      </c>
      <c r="G222" s="407">
        <f t="shared" si="23"/>
        <v>0</v>
      </c>
      <c r="H222" s="407">
        <f t="shared" si="23"/>
        <v>0</v>
      </c>
      <c r="I222" s="407">
        <f t="shared" si="23"/>
        <v>0</v>
      </c>
      <c r="J222" s="482">
        <f t="shared" si="23"/>
        <v>1230648</v>
      </c>
      <c r="K222" s="407">
        <f t="shared" si="23"/>
        <v>286280</v>
      </c>
      <c r="L222" s="407">
        <f t="shared" si="23"/>
        <v>139800</v>
      </c>
      <c r="M222" s="407">
        <f t="shared" si="23"/>
        <v>88349</v>
      </c>
      <c r="N222" s="407">
        <f t="shared" si="23"/>
        <v>0</v>
      </c>
      <c r="O222" s="407">
        <f t="shared" si="23"/>
        <v>1289124</v>
      </c>
      <c r="P222" s="140">
        <f t="shared" si="13"/>
        <v>3428013</v>
      </c>
      <c r="Q222" s="5"/>
      <c r="R222" s="5"/>
      <c r="S222" s="5"/>
      <c r="T222" s="5"/>
      <c r="U222" s="5"/>
      <c r="V222" s="5"/>
      <c r="W222" s="5"/>
      <c r="X222" s="5"/>
    </row>
    <row r="223" spans="1:24" x14ac:dyDescent="0.2">
      <c r="A223" s="598" t="s">
        <v>585</v>
      </c>
      <c r="B223" s="598"/>
      <c r="C223" s="602"/>
      <c r="D223" s="179">
        <f>SUM(D220)</f>
        <v>4339113</v>
      </c>
      <c r="E223" s="179">
        <f t="shared" ref="E223:O223" si="24">SUM(E220)</f>
        <v>0</v>
      </c>
      <c r="F223" s="179">
        <f t="shared" si="24"/>
        <v>433662</v>
      </c>
      <c r="G223" s="179">
        <f t="shared" si="24"/>
        <v>0</v>
      </c>
      <c r="H223" s="179">
        <f t="shared" si="24"/>
        <v>0</v>
      </c>
      <c r="I223" s="179">
        <f t="shared" si="24"/>
        <v>0</v>
      </c>
      <c r="J223" s="179">
        <f t="shared" si="24"/>
        <v>1219545</v>
      </c>
      <c r="K223" s="179">
        <f t="shared" si="24"/>
        <v>287480</v>
      </c>
      <c r="L223" s="179">
        <f t="shared" si="24"/>
        <v>139800</v>
      </c>
      <c r="M223" s="179">
        <f t="shared" si="24"/>
        <v>59116</v>
      </c>
      <c r="N223" s="179">
        <f t="shared" si="24"/>
        <v>10</v>
      </c>
      <c r="O223" s="179">
        <f t="shared" si="24"/>
        <v>2199500</v>
      </c>
      <c r="P223" s="140">
        <f t="shared" si="13"/>
        <v>4339113</v>
      </c>
      <c r="Q223" s="5"/>
      <c r="R223" s="5"/>
      <c r="S223" s="5"/>
      <c r="T223" s="5"/>
      <c r="U223" s="5"/>
      <c r="V223" s="5"/>
      <c r="W223" s="5"/>
      <c r="X223" s="5"/>
    </row>
    <row r="224" spans="1:24" x14ac:dyDescent="0.2">
      <c r="A224" s="598" t="s">
        <v>679</v>
      </c>
      <c r="B224" s="598"/>
      <c r="C224" s="602"/>
      <c r="D224" s="179">
        <f>SUM(D221)</f>
        <v>5641516</v>
      </c>
      <c r="E224" s="179">
        <f t="shared" ref="E224:O224" si="25">SUM(E221)</f>
        <v>0</v>
      </c>
      <c r="F224" s="179">
        <f t="shared" si="25"/>
        <v>408225</v>
      </c>
      <c r="G224" s="179">
        <f t="shared" si="25"/>
        <v>0</v>
      </c>
      <c r="H224" s="179">
        <f t="shared" si="25"/>
        <v>14965</v>
      </c>
      <c r="I224" s="179">
        <f t="shared" si="25"/>
        <v>46235</v>
      </c>
      <c r="J224" s="179">
        <f t="shared" si="25"/>
        <v>1293726</v>
      </c>
      <c r="K224" s="179">
        <f t="shared" si="25"/>
        <v>309882</v>
      </c>
      <c r="L224" s="179">
        <f t="shared" si="25"/>
        <v>140900</v>
      </c>
      <c r="M224" s="179">
        <f t="shared" si="25"/>
        <v>28073</v>
      </c>
      <c r="N224" s="179">
        <f t="shared" si="25"/>
        <v>10</v>
      </c>
      <c r="O224" s="179">
        <f t="shared" si="25"/>
        <v>3399500</v>
      </c>
      <c r="P224" s="140">
        <f t="shared" si="13"/>
        <v>5641516</v>
      </c>
      <c r="Q224" s="5"/>
      <c r="R224" s="5"/>
      <c r="S224" s="5"/>
      <c r="T224" s="5"/>
      <c r="U224" s="5"/>
      <c r="V224" s="5"/>
      <c r="W224" s="5"/>
      <c r="X224" s="5"/>
    </row>
    <row r="225" spans="1:24" x14ac:dyDescent="0.2">
      <c r="A225" s="480" t="s">
        <v>583</v>
      </c>
      <c r="B225" s="480"/>
      <c r="C225" s="481"/>
      <c r="D225" s="407">
        <f>SUM(D204+D167+D163+D151+D147+D143+D135+D127+D71+D65)</f>
        <v>0</v>
      </c>
      <c r="E225" s="407">
        <f>SUM(E71,E127,E135,E147,E163,E167,E204)</f>
        <v>0</v>
      </c>
      <c r="F225" s="407">
        <f>SUM(F71,F127,F135,F147,F163,F167,F204,F151,F143,F65)</f>
        <v>0</v>
      </c>
      <c r="G225" s="407">
        <f>SUM(G71,G127,G135,G147,G163,G167,G204)</f>
        <v>0</v>
      </c>
      <c r="H225" s="407">
        <f>SUM(H71,H127,H135,H147,H163,H167,H204)</f>
        <v>0</v>
      </c>
      <c r="I225" s="407">
        <f>SUM(I71,I127,I135,I147,I163,I167,I204)</f>
        <v>0</v>
      </c>
      <c r="J225" s="407">
        <f>SUM(J204,J167,J163,J151,J147,J143,J135,J127,J71,J65)</f>
        <v>0</v>
      </c>
      <c r="K225" s="407">
        <f>SUM(K71,K127,K135,K147,K163,K167,K204)</f>
        <v>0</v>
      </c>
      <c r="L225" s="407">
        <f>SUM(L71,L127,L135,L147,L163,L167,L204)</f>
        <v>0</v>
      </c>
      <c r="M225" s="407">
        <f>SUM(M71,M127,M135,M147,M163,M167,M204)</f>
        <v>0</v>
      </c>
      <c r="N225" s="407">
        <f>SUM(N71,N127,N135,N147,N163,N167,N204)</f>
        <v>0</v>
      </c>
      <c r="O225" s="407">
        <f>SUM(O71,O127,O135,O147,O163,O167,O204)</f>
        <v>0</v>
      </c>
      <c r="P225" s="140">
        <f t="shared" si="13"/>
        <v>0</v>
      </c>
      <c r="Q225" s="5"/>
      <c r="R225" s="5"/>
      <c r="S225" s="5"/>
      <c r="T225" s="5"/>
      <c r="U225" s="5"/>
      <c r="V225" s="5"/>
      <c r="W225" s="5"/>
      <c r="X225" s="5"/>
    </row>
    <row r="226" spans="1:24" x14ac:dyDescent="0.2">
      <c r="A226" s="598" t="s">
        <v>584</v>
      </c>
      <c r="B226" s="598"/>
      <c r="C226" s="602"/>
      <c r="D226" s="179">
        <f>SUM(D205+D168+D164+D152+D148+D144+D136+D128+D72+D66)</f>
        <v>0</v>
      </c>
      <c r="E226" s="179">
        <f t="shared" ref="E226:O226" si="26">SUM(E205+E168+E164+E152+E148+E144+E136+E128+E72+E66)</f>
        <v>0</v>
      </c>
      <c r="F226" s="179">
        <f t="shared" si="26"/>
        <v>0</v>
      </c>
      <c r="G226" s="179">
        <f t="shared" si="26"/>
        <v>0</v>
      </c>
      <c r="H226" s="179">
        <f t="shared" si="26"/>
        <v>0</v>
      </c>
      <c r="I226" s="179">
        <f t="shared" si="26"/>
        <v>0</v>
      </c>
      <c r="J226" s="179">
        <f t="shared" si="26"/>
        <v>0</v>
      </c>
      <c r="K226" s="179">
        <f t="shared" si="26"/>
        <v>0</v>
      </c>
      <c r="L226" s="179">
        <f t="shared" si="26"/>
        <v>0</v>
      </c>
      <c r="M226" s="179">
        <f t="shared" si="26"/>
        <v>0</v>
      </c>
      <c r="N226" s="179">
        <f t="shared" si="26"/>
        <v>0</v>
      </c>
      <c r="O226" s="179">
        <f t="shared" si="26"/>
        <v>0</v>
      </c>
      <c r="P226" s="140">
        <f t="shared" si="13"/>
        <v>0</v>
      </c>
      <c r="Q226" s="5"/>
      <c r="R226" s="5"/>
      <c r="S226" s="5"/>
      <c r="T226" s="5"/>
      <c r="U226" s="5"/>
      <c r="V226" s="5"/>
      <c r="W226" s="5"/>
      <c r="X226" s="5"/>
    </row>
    <row r="227" spans="1:24" x14ac:dyDescent="0.2">
      <c r="A227" s="598" t="s">
        <v>668</v>
      </c>
      <c r="B227" s="598"/>
      <c r="C227" s="602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40"/>
      <c r="Q227" s="5"/>
      <c r="R227" s="5"/>
      <c r="S227" s="5"/>
      <c r="T227" s="5"/>
      <c r="U227" s="5"/>
      <c r="V227" s="5"/>
      <c r="W227" s="5"/>
      <c r="X227" s="5"/>
    </row>
    <row r="228" spans="1:24" x14ac:dyDescent="0.2">
      <c r="A228" s="480" t="s">
        <v>586</v>
      </c>
      <c r="B228" s="480"/>
      <c r="C228" s="481"/>
      <c r="D228" s="407">
        <f t="shared" ref="D228:O228" si="27">SUM(D12)</f>
        <v>0</v>
      </c>
      <c r="E228" s="407">
        <f t="shared" si="27"/>
        <v>0</v>
      </c>
      <c r="F228" s="95">
        <f t="shared" si="27"/>
        <v>0</v>
      </c>
      <c r="G228" s="95">
        <f t="shared" si="27"/>
        <v>0</v>
      </c>
      <c r="H228" s="95">
        <f t="shared" si="27"/>
        <v>0</v>
      </c>
      <c r="I228" s="95">
        <f t="shared" si="27"/>
        <v>0</v>
      </c>
      <c r="J228" s="95">
        <f t="shared" si="27"/>
        <v>0</v>
      </c>
      <c r="K228" s="95">
        <f t="shared" si="27"/>
        <v>0</v>
      </c>
      <c r="L228" s="95">
        <f t="shared" si="27"/>
        <v>0</v>
      </c>
      <c r="M228" s="95">
        <f t="shared" si="27"/>
        <v>0</v>
      </c>
      <c r="N228" s="95">
        <f t="shared" si="27"/>
        <v>0</v>
      </c>
      <c r="O228" s="95">
        <f t="shared" si="27"/>
        <v>0</v>
      </c>
      <c r="P228" s="617">
        <f t="shared" si="13"/>
        <v>0</v>
      </c>
      <c r="Q228" s="21"/>
      <c r="R228" s="5"/>
      <c r="S228" s="5"/>
      <c r="T228" s="5"/>
      <c r="U228" s="5"/>
      <c r="V228" s="5"/>
      <c r="W228" s="5"/>
      <c r="X228" s="5"/>
    </row>
    <row r="229" spans="1:24" x14ac:dyDescent="0.2">
      <c r="A229" s="479" t="s">
        <v>592</v>
      </c>
      <c r="B229" s="598"/>
      <c r="C229" s="479"/>
      <c r="D229" s="179">
        <f t="shared" ref="D229:O229" si="28">SUM(D13)</f>
        <v>0</v>
      </c>
      <c r="E229" s="179">
        <f t="shared" si="28"/>
        <v>0</v>
      </c>
      <c r="F229" s="179">
        <f t="shared" si="28"/>
        <v>0</v>
      </c>
      <c r="G229" s="179">
        <f t="shared" si="28"/>
        <v>0</v>
      </c>
      <c r="H229" s="179">
        <f t="shared" si="28"/>
        <v>0</v>
      </c>
      <c r="I229" s="179">
        <f t="shared" si="28"/>
        <v>0</v>
      </c>
      <c r="J229" s="179">
        <f t="shared" si="28"/>
        <v>0</v>
      </c>
      <c r="K229" s="179">
        <f t="shared" si="28"/>
        <v>0</v>
      </c>
      <c r="L229" s="179">
        <f t="shared" si="28"/>
        <v>0</v>
      </c>
      <c r="M229" s="179">
        <f t="shared" si="28"/>
        <v>0</v>
      </c>
      <c r="N229" s="179">
        <f t="shared" si="28"/>
        <v>0</v>
      </c>
      <c r="O229" s="179">
        <f t="shared" si="28"/>
        <v>0</v>
      </c>
      <c r="P229" s="140">
        <f t="shared" si="13"/>
        <v>0</v>
      </c>
      <c r="Q229" s="5"/>
      <c r="R229" s="5"/>
      <c r="S229" s="5"/>
      <c r="T229" s="5"/>
      <c r="U229" s="5"/>
      <c r="V229" s="5"/>
      <c r="W229" s="5"/>
      <c r="X229" s="5"/>
    </row>
    <row r="230" spans="1:24" x14ac:dyDescent="0.2">
      <c r="A230" s="15" t="s">
        <v>678</v>
      </c>
      <c r="B230" s="15"/>
      <c r="C230" s="15"/>
      <c r="D230" s="94"/>
      <c r="E230" s="8"/>
      <c r="F230" s="108"/>
      <c r="G230" s="15"/>
      <c r="H230" s="15"/>
      <c r="I230" s="15"/>
      <c r="J230" s="94"/>
      <c r="K230" s="15"/>
      <c r="L230" s="15"/>
      <c r="M230" s="15"/>
      <c r="N230" s="15"/>
      <c r="O230" s="15"/>
      <c r="P230" s="30"/>
      <c r="Q230" s="5"/>
      <c r="R230" s="5"/>
      <c r="S230" s="5"/>
      <c r="T230" s="5"/>
      <c r="U230" s="5"/>
      <c r="V230" s="5"/>
      <c r="W230" s="5"/>
      <c r="X230" s="5"/>
    </row>
    <row r="231" spans="1:24" x14ac:dyDescent="0.2">
      <c r="A231" s="1" t="s">
        <v>108</v>
      </c>
      <c r="B231" s="1"/>
      <c r="C231" s="1"/>
      <c r="D231" s="146"/>
      <c r="E231" s="19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5"/>
      <c r="Q231" s="5"/>
      <c r="R231" s="5"/>
      <c r="S231" s="5"/>
      <c r="T231" s="5"/>
      <c r="U231" s="5"/>
      <c r="V231" s="5"/>
      <c r="W231" s="5"/>
      <c r="X231" s="5"/>
    </row>
    <row r="232" spans="1:24" x14ac:dyDescent="0.2">
      <c r="A232" s="171" t="s">
        <v>272</v>
      </c>
      <c r="B232" s="171"/>
      <c r="C232" s="171"/>
      <c r="D232" s="271">
        <f t="shared" ref="D232:O232" si="29">SUM(D12+D16+D20+D29+D33+D41+D45+D49+D53+D57+D61+D65+D71+D75+D79+D83+D87+D91+D95+D99+D103+D109+D113+D117+D121+D127+D131+D135+D139+D143)</f>
        <v>3236095</v>
      </c>
      <c r="E232" s="271">
        <f t="shared" si="29"/>
        <v>0</v>
      </c>
      <c r="F232" s="271">
        <f t="shared" si="29"/>
        <v>1568004</v>
      </c>
      <c r="G232" s="271">
        <f t="shared" si="29"/>
        <v>0</v>
      </c>
      <c r="H232" s="271">
        <f t="shared" si="29"/>
        <v>0</v>
      </c>
      <c r="I232" s="271">
        <f t="shared" si="29"/>
        <v>0</v>
      </c>
      <c r="J232" s="271">
        <f t="shared" si="29"/>
        <v>0</v>
      </c>
      <c r="K232" s="271">
        <f t="shared" si="29"/>
        <v>150818</v>
      </c>
      <c r="L232" s="271">
        <f t="shared" si="29"/>
        <v>139800</v>
      </c>
      <c r="M232" s="271">
        <f t="shared" si="29"/>
        <v>88349</v>
      </c>
      <c r="N232" s="271">
        <f t="shared" si="29"/>
        <v>0</v>
      </c>
      <c r="O232" s="271">
        <f t="shared" si="29"/>
        <v>1289124</v>
      </c>
      <c r="P232" s="146">
        <f>SUM(P12,P20,P29,P41,P49,P53,P57,P61,P65,P75,P79,P87,P95,P99,P103,P109,P121,P131,P135,P139,P147,P155,P159,P163,P167,P16,P71)</f>
        <v>502067</v>
      </c>
      <c r="Q232" s="5"/>
      <c r="R232" s="5"/>
      <c r="S232" s="5"/>
      <c r="T232" s="5"/>
      <c r="U232" s="5"/>
      <c r="V232" s="5"/>
      <c r="W232" s="5"/>
      <c r="X232" s="5"/>
    </row>
    <row r="233" spans="1:24" x14ac:dyDescent="0.2">
      <c r="A233" s="484"/>
      <c r="B233" s="1"/>
      <c r="C233" s="1"/>
      <c r="D233" s="1"/>
      <c r="E233" s="271"/>
      <c r="F233" s="146"/>
      <c r="G233" s="146"/>
      <c r="H233" s="146"/>
      <c r="I233" s="146"/>
      <c r="J233" s="146"/>
      <c r="K233" s="146"/>
      <c r="L233" s="146"/>
      <c r="M233" s="146"/>
      <c r="N233" s="146"/>
      <c r="O233" s="146"/>
      <c r="P233" s="5"/>
      <c r="Q233" s="5"/>
      <c r="R233" s="5"/>
      <c r="S233" s="5"/>
      <c r="T233" s="5"/>
      <c r="U233" s="5"/>
      <c r="V233" s="5"/>
      <c r="W233" s="5"/>
      <c r="X233" s="5"/>
    </row>
    <row r="234" spans="1:24" x14ac:dyDescent="0.2">
      <c r="A234" s="1"/>
      <c r="B234" s="1"/>
      <c r="C234" s="1"/>
      <c r="D234" s="146">
        <f>SUM(D16+D20+D33+D45+D103+D109+D117+D159+D183+D191+D195)</f>
        <v>6299293</v>
      </c>
      <c r="E234" s="192"/>
      <c r="F234" s="146"/>
      <c r="G234" s="146"/>
      <c r="H234" s="146"/>
      <c r="I234" s="146"/>
      <c r="J234" s="146"/>
      <c r="K234" s="146"/>
      <c r="L234" s="146"/>
      <c r="M234" s="146"/>
      <c r="N234" s="146"/>
      <c r="O234" s="146"/>
      <c r="P234" s="5"/>
      <c r="Q234" s="5"/>
      <c r="R234" s="5"/>
      <c r="S234" s="5"/>
      <c r="T234" s="5"/>
      <c r="U234" s="5"/>
      <c r="V234" s="5"/>
      <c r="W234" s="5"/>
      <c r="X234" s="5"/>
    </row>
    <row r="235" spans="1:24" x14ac:dyDescent="0.2">
      <c r="A235" s="1"/>
      <c r="B235" s="146"/>
      <c r="C235" s="146"/>
      <c r="D235" s="146"/>
      <c r="E235" s="146"/>
      <c r="F235" s="146"/>
      <c r="G235" s="146"/>
      <c r="H235" s="146"/>
      <c r="I235" s="146"/>
      <c r="J235" s="146"/>
      <c r="K235" s="146"/>
      <c r="L235" s="146"/>
      <c r="M235" s="146"/>
      <c r="N235" s="146"/>
      <c r="O235" s="146"/>
      <c r="P235" s="96"/>
      <c r="Q235" s="5"/>
      <c r="R235" s="5"/>
      <c r="S235" s="5"/>
      <c r="T235" s="5"/>
      <c r="U235" s="5"/>
      <c r="V235" s="5"/>
      <c r="W235" s="5"/>
      <c r="X235" s="5"/>
    </row>
    <row r="236" spans="1:24" x14ac:dyDescent="0.2">
      <c r="A236" s="5"/>
      <c r="B236" s="96"/>
      <c r="C236" s="96"/>
      <c r="D236" s="96"/>
      <c r="E236" s="20"/>
      <c r="F236" s="96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x14ac:dyDescent="0.2">
      <c r="A237" s="5"/>
      <c r="B237" s="96"/>
      <c r="C237" s="96"/>
      <c r="D237" s="96"/>
      <c r="E237" s="20"/>
      <c r="F237" s="96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x14ac:dyDescent="0.2">
      <c r="A238" s="5"/>
      <c r="B238" s="96"/>
      <c r="C238" s="96"/>
      <c r="D238" s="96"/>
      <c r="E238" s="2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x14ac:dyDescent="0.2">
      <c r="A239" s="5"/>
      <c r="B239" s="96"/>
      <c r="C239" s="96"/>
      <c r="D239" s="96"/>
      <c r="E239" s="20"/>
      <c r="F239" s="96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x14ac:dyDescent="0.2">
      <c r="A240" s="5"/>
      <c r="B240" s="5"/>
      <c r="C240" s="5"/>
      <c r="D240" s="5"/>
      <c r="E240" s="20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x14ac:dyDescent="0.2">
      <c r="A241" s="5"/>
      <c r="B241" s="96"/>
      <c r="C241" s="96"/>
      <c r="D241" s="96"/>
      <c r="E241" s="20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x14ac:dyDescent="0.2">
      <c r="A242" s="5"/>
      <c r="B242" s="5"/>
      <c r="C242" s="5"/>
      <c r="D242" s="5"/>
      <c r="E242" s="20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x14ac:dyDescent="0.2">
      <c r="A243" s="5"/>
      <c r="B243" s="5"/>
      <c r="C243" s="5"/>
      <c r="D243" s="5"/>
      <c r="E243" s="20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x14ac:dyDescent="0.2">
      <c r="A244" s="5"/>
      <c r="B244" s="5"/>
      <c r="C244" s="5"/>
      <c r="D244" s="5"/>
      <c r="E244" s="20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x14ac:dyDescent="0.2">
      <c r="A245" s="5"/>
      <c r="B245" s="5"/>
      <c r="C245" s="5"/>
      <c r="D245" s="5"/>
      <c r="E245" s="20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x14ac:dyDescent="0.2">
      <c r="A246" s="5"/>
      <c r="B246" s="5"/>
      <c r="C246" s="5"/>
      <c r="D246" s="5"/>
      <c r="E246" s="20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x14ac:dyDescent="0.2">
      <c r="A247" s="5"/>
      <c r="B247" s="5"/>
      <c r="C247" s="5"/>
      <c r="D247" s="5"/>
      <c r="E247" s="20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x14ac:dyDescent="0.2">
      <c r="A248" s="5"/>
      <c r="B248" s="5"/>
      <c r="C248" s="5"/>
      <c r="D248" s="5"/>
      <c r="E248" s="20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x14ac:dyDescent="0.2">
      <c r="A249" s="5"/>
      <c r="B249" s="5"/>
      <c r="C249" s="5"/>
      <c r="D249" s="5"/>
      <c r="E249" s="20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x14ac:dyDescent="0.2">
      <c r="A250" s="5"/>
      <c r="B250" s="5"/>
      <c r="C250" s="5"/>
      <c r="D250" s="5"/>
      <c r="E250" s="20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x14ac:dyDescent="0.2">
      <c r="A251" s="5"/>
      <c r="B251" s="5"/>
      <c r="C251" s="5"/>
      <c r="D251" s="5"/>
      <c r="E251" s="20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x14ac:dyDescent="0.2">
      <c r="A252" s="5"/>
      <c r="B252" s="5"/>
      <c r="C252" s="5"/>
      <c r="D252" s="5"/>
      <c r="E252" s="20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x14ac:dyDescent="0.2">
      <c r="A253" s="5"/>
      <c r="B253" s="5"/>
      <c r="C253" s="5"/>
      <c r="D253" s="5"/>
      <c r="E253" s="20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x14ac:dyDescent="0.2">
      <c r="A254" s="5"/>
      <c r="B254" s="5"/>
      <c r="C254" s="5"/>
      <c r="D254" s="5"/>
      <c r="E254" s="20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x14ac:dyDescent="0.2">
      <c r="A255" s="5"/>
      <c r="B255" s="5"/>
      <c r="C255" s="5"/>
      <c r="D255" s="5"/>
      <c r="E255" s="20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x14ac:dyDescent="0.2">
      <c r="A256" s="5"/>
      <c r="B256" s="5"/>
      <c r="C256" s="5"/>
      <c r="D256" s="5"/>
      <c r="E256" s="20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x14ac:dyDescent="0.2">
      <c r="A257" s="5"/>
      <c r="B257" s="5"/>
      <c r="C257" s="5"/>
      <c r="D257" s="5"/>
      <c r="E257" s="20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x14ac:dyDescent="0.2">
      <c r="A258" s="5"/>
      <c r="B258" s="5"/>
      <c r="C258" s="5"/>
      <c r="D258" s="5"/>
      <c r="E258" s="20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x14ac:dyDescent="0.2">
      <c r="A259" s="5"/>
      <c r="B259" s="5"/>
      <c r="C259" s="5"/>
      <c r="D259" s="5"/>
      <c r="E259" s="20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x14ac:dyDescent="0.2">
      <c r="A260" s="5"/>
      <c r="B260" s="5"/>
      <c r="C260" s="5"/>
      <c r="D260" s="5"/>
      <c r="E260" s="20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x14ac:dyDescent="0.2">
      <c r="A261" s="5"/>
      <c r="B261" s="5"/>
      <c r="C261" s="5"/>
      <c r="D261" s="5"/>
      <c r="E261" s="20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x14ac:dyDescent="0.2">
      <c r="A262" s="1"/>
      <c r="B262" s="1"/>
      <c r="C262" s="1"/>
      <c r="D262" s="1"/>
      <c r="E262" s="192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24" x14ac:dyDescent="0.2">
      <c r="A263" s="1"/>
      <c r="B263" s="1"/>
      <c r="C263" s="1"/>
      <c r="D263" s="1"/>
      <c r="E263" s="192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24" x14ac:dyDescent="0.2">
      <c r="A264" s="1"/>
      <c r="B264" s="1"/>
      <c r="C264" s="1"/>
      <c r="D264" s="1"/>
      <c r="E264" s="192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24" x14ac:dyDescent="0.2">
      <c r="A265" s="1"/>
      <c r="B265" s="1"/>
      <c r="C265" s="1"/>
      <c r="D265" s="1"/>
      <c r="E265" s="192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24" x14ac:dyDescent="0.2">
      <c r="A266" s="1"/>
      <c r="B266" s="1"/>
      <c r="C266" s="1"/>
      <c r="D266" s="1"/>
      <c r="E266" s="192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24" x14ac:dyDescent="0.2">
      <c r="A267" s="1"/>
      <c r="B267" s="1"/>
      <c r="C267" s="1"/>
      <c r="D267" s="1"/>
      <c r="E267" s="192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24" x14ac:dyDescent="0.2">
      <c r="A268" s="1"/>
      <c r="B268" s="1"/>
      <c r="C268" s="1"/>
      <c r="D268" s="1"/>
      <c r="E268" s="192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24" x14ac:dyDescent="0.2">
      <c r="A269" s="1"/>
      <c r="B269" s="1"/>
      <c r="C269" s="1"/>
      <c r="D269" s="1"/>
      <c r="E269" s="192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24" x14ac:dyDescent="0.2">
      <c r="A270" s="1"/>
      <c r="B270" s="1"/>
      <c r="C270" s="1"/>
      <c r="D270" s="1"/>
      <c r="E270" s="192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24" x14ac:dyDescent="0.2">
      <c r="A271" s="1"/>
      <c r="B271" s="1"/>
      <c r="C271" s="1"/>
      <c r="D271" s="1"/>
      <c r="E271" s="192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24" x14ac:dyDescent="0.2">
      <c r="A272" s="1"/>
      <c r="B272" s="1"/>
      <c r="C272" s="1"/>
      <c r="D272" s="1"/>
      <c r="E272" s="192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">
      <c r="A273" s="1"/>
      <c r="B273" s="1"/>
      <c r="C273" s="1"/>
      <c r="D273" s="1"/>
      <c r="E273" s="192"/>
      <c r="F273" s="1"/>
      <c r="G273" s="1"/>
      <c r="H273" s="1"/>
      <c r="I273" s="1"/>
      <c r="J273" s="1"/>
      <c r="K273" s="1"/>
      <c r="L273" s="1"/>
      <c r="M273" s="1"/>
      <c r="N273" s="1"/>
      <c r="O273" s="1"/>
    </row>
  </sheetData>
  <mergeCells count="15">
    <mergeCell ref="D7:D9"/>
    <mergeCell ref="A7:A9"/>
    <mergeCell ref="B7:B9"/>
    <mergeCell ref="E7:E9"/>
    <mergeCell ref="F7:G8"/>
    <mergeCell ref="C7:C9"/>
    <mergeCell ref="O7:O9"/>
    <mergeCell ref="F10:G10"/>
    <mergeCell ref="J7:J9"/>
    <mergeCell ref="K7:K9"/>
    <mergeCell ref="L7:L9"/>
    <mergeCell ref="M7:M9"/>
    <mergeCell ref="N7:N9"/>
    <mergeCell ref="H10:I10"/>
    <mergeCell ref="H7:I8"/>
  </mergeCells>
  <phoneticPr fontId="0" type="noConversion"/>
  <printOptions horizontalCentered="1"/>
  <pageMargins left="0.39370078740157483" right="0.39370078740157483" top="0.39370078740157483" bottom="0.39370078740157483" header="0.51181102362204722" footer="0.31496062992125984"/>
  <pageSetup paperSize="9" scale="70" firstPageNumber="4" fitToHeight="0" orientation="landscape" r:id="rId1"/>
  <headerFooter alignWithMargins="0">
    <oddFooter>&amp;P. oldal</oddFooter>
  </headerFooter>
  <rowBreaks count="4" manualBreakCount="4">
    <brk id="55" max="14" man="1"/>
    <brk id="107" max="14" man="1"/>
    <brk id="161" max="14" man="1"/>
    <brk id="213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9"/>
  <sheetViews>
    <sheetView view="pageBreakPreview" topLeftCell="A34" zoomScaleNormal="100" zoomScaleSheetLayoutView="100" workbookViewId="0">
      <selection activeCell="C4" sqref="C4"/>
    </sheetView>
  </sheetViews>
  <sheetFormatPr defaultRowHeight="12.75" x14ac:dyDescent="0.2"/>
  <cols>
    <col min="1" max="1" width="42.42578125" customWidth="1"/>
    <col min="2" max="3" width="9.5703125" customWidth="1"/>
    <col min="4" max="4" width="10.7109375" style="193" customWidth="1"/>
    <col min="5" max="14" width="10.7109375" customWidth="1"/>
    <col min="15" max="15" width="9.85546875" bestFit="1" customWidth="1"/>
  </cols>
  <sheetData>
    <row r="1" spans="1:15" ht="15.75" x14ac:dyDescent="0.25">
      <c r="A1" s="4" t="s">
        <v>852</v>
      </c>
      <c r="B1" s="4"/>
      <c r="C1" s="4"/>
      <c r="D1" s="6"/>
      <c r="E1" s="4"/>
      <c r="F1" s="4"/>
      <c r="G1" s="4"/>
      <c r="H1" s="4"/>
      <c r="I1" s="5"/>
      <c r="J1" s="5"/>
      <c r="K1" s="5"/>
      <c r="L1" s="5"/>
      <c r="M1" s="5"/>
      <c r="N1" s="5"/>
    </row>
    <row r="2" spans="1:15" ht="15.75" x14ac:dyDescent="0.25">
      <c r="A2" s="4"/>
      <c r="B2" s="4"/>
      <c r="C2" s="4"/>
      <c r="D2" s="6"/>
      <c r="E2" s="4"/>
      <c r="F2" s="4"/>
      <c r="G2" s="4"/>
      <c r="H2" s="4"/>
      <c r="I2" s="5"/>
      <c r="J2" s="5"/>
      <c r="K2" s="5"/>
      <c r="L2" s="5"/>
      <c r="M2" s="5"/>
      <c r="N2" s="5"/>
    </row>
    <row r="3" spans="1:15" ht="15.75" x14ac:dyDescent="0.25">
      <c r="A3" s="4"/>
      <c r="B3" s="4"/>
      <c r="C3" s="4"/>
      <c r="D3" s="6"/>
      <c r="E3" s="4"/>
      <c r="F3" s="4"/>
      <c r="G3" s="6"/>
      <c r="H3" s="6"/>
      <c r="I3" s="6" t="s">
        <v>29</v>
      </c>
      <c r="J3" s="5"/>
      <c r="K3" s="5"/>
      <c r="L3" s="5"/>
      <c r="M3" s="5"/>
      <c r="N3" s="5"/>
    </row>
    <row r="4" spans="1:15" ht="15.75" x14ac:dyDescent="0.25">
      <c r="A4" s="4"/>
      <c r="B4" s="4"/>
      <c r="C4" s="4"/>
      <c r="D4" s="6"/>
      <c r="E4" s="4"/>
      <c r="F4" s="4"/>
      <c r="G4" s="6"/>
      <c r="H4" s="6"/>
      <c r="I4" s="6" t="s">
        <v>659</v>
      </c>
      <c r="J4" s="5"/>
      <c r="K4" s="5"/>
      <c r="L4" s="5"/>
      <c r="M4" s="5"/>
      <c r="N4" s="5"/>
    </row>
    <row r="5" spans="1:15" ht="15.75" x14ac:dyDescent="0.25">
      <c r="A5" s="6"/>
      <c r="B5" s="6"/>
      <c r="C5" s="6"/>
      <c r="D5" s="6"/>
      <c r="E5" s="4"/>
      <c r="F5" s="4"/>
      <c r="G5" s="6"/>
      <c r="H5" s="6"/>
      <c r="I5" s="6" t="s">
        <v>0</v>
      </c>
      <c r="J5" s="5"/>
      <c r="K5" s="5"/>
      <c r="L5" s="5"/>
      <c r="M5" s="5"/>
      <c r="N5" s="5"/>
    </row>
    <row r="6" spans="1:15" ht="13.9" customHeight="1" x14ac:dyDescent="0.2">
      <c r="A6" s="5"/>
      <c r="B6" s="5"/>
      <c r="C6" s="5"/>
      <c r="D6" s="20"/>
      <c r="E6" s="5"/>
      <c r="F6" s="5"/>
      <c r="G6" s="5"/>
      <c r="H6" s="5"/>
      <c r="I6" s="5"/>
      <c r="J6" s="5"/>
      <c r="K6" s="5"/>
      <c r="L6" s="5" t="s">
        <v>26</v>
      </c>
      <c r="M6" s="5"/>
      <c r="N6" s="5"/>
    </row>
    <row r="7" spans="1:15" ht="20.45" customHeight="1" x14ac:dyDescent="0.2">
      <c r="A7" s="646" t="s">
        <v>220</v>
      </c>
      <c r="B7" s="646"/>
      <c r="C7" s="646" t="s">
        <v>217</v>
      </c>
      <c r="D7" s="646" t="s">
        <v>169</v>
      </c>
      <c r="E7" s="650" t="s">
        <v>165</v>
      </c>
      <c r="F7" s="651"/>
      <c r="G7" s="650" t="s">
        <v>166</v>
      </c>
      <c r="H7" s="651"/>
      <c r="I7" s="646" t="s">
        <v>130</v>
      </c>
      <c r="J7" s="646" t="s">
        <v>146</v>
      </c>
      <c r="K7" s="646" t="s">
        <v>148</v>
      </c>
      <c r="L7" s="654" t="s">
        <v>167</v>
      </c>
      <c r="M7" s="646" t="s">
        <v>221</v>
      </c>
      <c r="N7" s="646" t="s">
        <v>168</v>
      </c>
    </row>
    <row r="8" spans="1:15" ht="20.45" customHeight="1" x14ac:dyDescent="0.2">
      <c r="A8" s="659"/>
      <c r="B8" s="659"/>
      <c r="C8" s="659"/>
      <c r="D8" s="659"/>
      <c r="E8" s="652"/>
      <c r="F8" s="653"/>
      <c r="G8" s="652"/>
      <c r="H8" s="653"/>
      <c r="I8" s="659"/>
      <c r="J8" s="659"/>
      <c r="K8" s="659"/>
      <c r="L8" s="657"/>
      <c r="M8" s="664"/>
      <c r="N8" s="659"/>
    </row>
    <row r="9" spans="1:15" ht="20.45" customHeight="1" x14ac:dyDescent="0.2">
      <c r="A9" s="647"/>
      <c r="B9" s="647"/>
      <c r="C9" s="647"/>
      <c r="D9" s="647"/>
      <c r="E9" s="292" t="s">
        <v>218</v>
      </c>
      <c r="F9" s="292" t="s">
        <v>219</v>
      </c>
      <c r="G9" s="292" t="s">
        <v>218</v>
      </c>
      <c r="H9" s="292" t="s">
        <v>219</v>
      </c>
      <c r="I9" s="647"/>
      <c r="J9" s="647"/>
      <c r="K9" s="647"/>
      <c r="L9" s="658"/>
      <c r="M9" s="665"/>
      <c r="N9" s="647"/>
    </row>
    <row r="10" spans="1:15" ht="20.45" customHeight="1" x14ac:dyDescent="0.2">
      <c r="A10" s="7" t="s">
        <v>6</v>
      </c>
      <c r="B10" s="7"/>
      <c r="C10" s="7" t="s">
        <v>7</v>
      </c>
      <c r="D10" s="7" t="s">
        <v>8</v>
      </c>
      <c r="E10" s="648" t="s">
        <v>9</v>
      </c>
      <c r="F10" s="649"/>
      <c r="G10" s="648" t="s">
        <v>10</v>
      </c>
      <c r="H10" s="649"/>
      <c r="I10" s="9" t="s">
        <v>11</v>
      </c>
      <c r="J10" s="7" t="s">
        <v>12</v>
      </c>
      <c r="K10" s="9" t="s">
        <v>13</v>
      </c>
      <c r="L10" s="17" t="s">
        <v>14</v>
      </c>
      <c r="M10" s="17" t="s">
        <v>15</v>
      </c>
      <c r="N10" s="19">
        <v>11</v>
      </c>
    </row>
    <row r="11" spans="1:15" x14ac:dyDescent="0.2">
      <c r="A11" s="13" t="s">
        <v>174</v>
      </c>
      <c r="B11" s="13"/>
      <c r="C11" s="13"/>
      <c r="D11" s="296"/>
      <c r="E11" s="95"/>
      <c r="F11" s="95"/>
      <c r="G11" s="99"/>
      <c r="H11" s="95"/>
      <c r="I11" s="99"/>
      <c r="J11" s="95"/>
      <c r="K11" s="97"/>
      <c r="L11" s="98"/>
      <c r="M11" s="95"/>
      <c r="N11" s="99"/>
    </row>
    <row r="12" spans="1:15" x14ac:dyDescent="0.2">
      <c r="A12" s="11" t="s">
        <v>39</v>
      </c>
      <c r="B12" s="11" t="s">
        <v>139</v>
      </c>
      <c r="C12" s="77">
        <f>SUM(D12:N12)</f>
        <v>1217</v>
      </c>
      <c r="D12" s="179">
        <v>0</v>
      </c>
      <c r="E12" s="77"/>
      <c r="F12" s="77">
        <v>0</v>
      </c>
      <c r="G12" s="96">
        <v>0</v>
      </c>
      <c r="H12" s="77">
        <v>0</v>
      </c>
      <c r="I12" s="96">
        <v>0</v>
      </c>
      <c r="J12" s="77">
        <v>1216</v>
      </c>
      <c r="K12" s="92">
        <v>1</v>
      </c>
      <c r="L12" s="110">
        <v>0</v>
      </c>
      <c r="M12" s="77">
        <v>0</v>
      </c>
      <c r="N12" s="96">
        <v>0</v>
      </c>
      <c r="O12" s="140">
        <f>SUM(D12:N12)</f>
        <v>1217</v>
      </c>
    </row>
    <row r="13" spans="1:15" x14ac:dyDescent="0.2">
      <c r="A13" s="11" t="s">
        <v>578</v>
      </c>
      <c r="B13" s="11"/>
      <c r="C13" s="77">
        <f>SUM(D13:N13)</f>
        <v>1538</v>
      </c>
      <c r="D13" s="179"/>
      <c r="E13" s="77"/>
      <c r="F13" s="77"/>
      <c r="G13" s="96"/>
      <c r="H13" s="77"/>
      <c r="I13" s="96"/>
      <c r="J13" s="77">
        <v>1537</v>
      </c>
      <c r="K13" s="96">
        <v>1</v>
      </c>
      <c r="L13" s="110"/>
      <c r="M13" s="77"/>
      <c r="N13" s="96"/>
      <c r="O13" s="140">
        <f t="shared" ref="O13:O37" si="0">SUM(D13:N13)</f>
        <v>1538</v>
      </c>
    </row>
    <row r="14" spans="1:15" x14ac:dyDescent="0.2">
      <c r="A14" s="634" t="s">
        <v>690</v>
      </c>
      <c r="B14" s="11"/>
      <c r="C14" s="77">
        <f>SUM(D14:N14)</f>
        <v>211</v>
      </c>
      <c r="D14" s="179"/>
      <c r="E14" s="77"/>
      <c r="F14" s="77"/>
      <c r="G14" s="96"/>
      <c r="H14" s="77"/>
      <c r="I14" s="96"/>
      <c r="J14" s="77">
        <v>211</v>
      </c>
      <c r="K14" s="96"/>
      <c r="L14" s="110"/>
      <c r="M14" s="77"/>
      <c r="N14" s="96"/>
      <c r="O14" s="140">
        <f t="shared" si="0"/>
        <v>211</v>
      </c>
    </row>
    <row r="15" spans="1:15" x14ac:dyDescent="0.2">
      <c r="A15" s="11" t="s">
        <v>622</v>
      </c>
      <c r="B15" s="11"/>
      <c r="C15" s="77">
        <f>SUM(C14)</f>
        <v>211</v>
      </c>
      <c r="D15" s="77">
        <f t="shared" ref="D15:N15" si="1">SUM(D14)</f>
        <v>0</v>
      </c>
      <c r="E15" s="77">
        <f t="shared" si="1"/>
        <v>0</v>
      </c>
      <c r="F15" s="77">
        <f t="shared" si="1"/>
        <v>0</v>
      </c>
      <c r="G15" s="77">
        <f t="shared" si="1"/>
        <v>0</v>
      </c>
      <c r="H15" s="77">
        <f t="shared" si="1"/>
        <v>0</v>
      </c>
      <c r="I15" s="77">
        <f t="shared" si="1"/>
        <v>0</v>
      </c>
      <c r="J15" s="77">
        <f t="shared" si="1"/>
        <v>211</v>
      </c>
      <c r="K15" s="77">
        <f t="shared" si="1"/>
        <v>0</v>
      </c>
      <c r="L15" s="77">
        <f t="shared" si="1"/>
        <v>0</v>
      </c>
      <c r="M15" s="77">
        <f t="shared" si="1"/>
        <v>0</v>
      </c>
      <c r="N15" s="77">
        <f t="shared" si="1"/>
        <v>0</v>
      </c>
      <c r="O15" s="140">
        <f t="shared" si="0"/>
        <v>211</v>
      </c>
    </row>
    <row r="16" spans="1:15" x14ac:dyDescent="0.2">
      <c r="A16" s="11" t="s">
        <v>653</v>
      </c>
      <c r="B16" s="11" t="s">
        <v>196</v>
      </c>
      <c r="C16" s="77">
        <f>SUM(C13+C15)</f>
        <v>1749</v>
      </c>
      <c r="D16" s="77">
        <f t="shared" ref="D16:N16" si="2">SUM(D13+D15)</f>
        <v>0</v>
      </c>
      <c r="E16" s="77">
        <f t="shared" si="2"/>
        <v>0</v>
      </c>
      <c r="F16" s="77">
        <f t="shared" si="2"/>
        <v>0</v>
      </c>
      <c r="G16" s="77">
        <f t="shared" si="2"/>
        <v>0</v>
      </c>
      <c r="H16" s="77">
        <f t="shared" si="2"/>
        <v>0</v>
      </c>
      <c r="I16" s="77">
        <f t="shared" si="2"/>
        <v>0</v>
      </c>
      <c r="J16" s="77">
        <f t="shared" si="2"/>
        <v>1748</v>
      </c>
      <c r="K16" s="77">
        <f t="shared" si="2"/>
        <v>1</v>
      </c>
      <c r="L16" s="77">
        <f t="shared" si="2"/>
        <v>0</v>
      </c>
      <c r="M16" s="77">
        <f t="shared" si="2"/>
        <v>0</v>
      </c>
      <c r="N16" s="77">
        <f t="shared" si="2"/>
        <v>0</v>
      </c>
      <c r="O16" s="140">
        <f t="shared" si="0"/>
        <v>1749</v>
      </c>
    </row>
    <row r="17" spans="1:15" x14ac:dyDescent="0.2">
      <c r="A17" s="13" t="s">
        <v>175</v>
      </c>
      <c r="B17" s="13"/>
      <c r="C17" s="13"/>
      <c r="D17" s="297"/>
      <c r="E17" s="95"/>
      <c r="F17" s="95"/>
      <c r="G17" s="99"/>
      <c r="H17" s="95"/>
      <c r="I17" s="99"/>
      <c r="J17" s="95"/>
      <c r="K17" s="99"/>
      <c r="L17" s="95"/>
      <c r="M17" s="95"/>
      <c r="N17" s="95"/>
      <c r="O17" s="140">
        <f t="shared" si="0"/>
        <v>0</v>
      </c>
    </row>
    <row r="18" spans="1:15" x14ac:dyDescent="0.2">
      <c r="A18" s="11" t="s">
        <v>28</v>
      </c>
      <c r="B18" s="11" t="s">
        <v>139</v>
      </c>
      <c r="C18" s="77">
        <f>SUM(D18:N18)</f>
        <v>0</v>
      </c>
      <c r="D18" s="179">
        <f>SUM(E18:N18)</f>
        <v>0</v>
      </c>
      <c r="E18" s="77"/>
      <c r="F18" s="77"/>
      <c r="G18" s="96"/>
      <c r="H18" s="77">
        <v>0</v>
      </c>
      <c r="I18" s="96">
        <v>0</v>
      </c>
      <c r="J18" s="77">
        <v>0</v>
      </c>
      <c r="K18" s="96">
        <v>0</v>
      </c>
      <c r="L18" s="77">
        <v>0</v>
      </c>
      <c r="M18" s="77">
        <v>0</v>
      </c>
      <c r="N18" s="77">
        <v>0</v>
      </c>
      <c r="O18" s="140">
        <f t="shared" si="0"/>
        <v>0</v>
      </c>
    </row>
    <row r="19" spans="1:15" x14ac:dyDescent="0.2">
      <c r="A19" s="11" t="s">
        <v>597</v>
      </c>
      <c r="B19" s="11"/>
      <c r="C19" s="77">
        <f>SUM(D19:N19)</f>
        <v>7545</v>
      </c>
      <c r="D19" s="179"/>
      <c r="E19" s="77">
        <v>7545</v>
      </c>
      <c r="F19" s="77"/>
      <c r="G19" s="96"/>
      <c r="H19" s="77"/>
      <c r="I19" s="96"/>
      <c r="J19" s="77"/>
      <c r="K19" s="96"/>
      <c r="L19" s="110"/>
      <c r="M19" s="77"/>
      <c r="N19" s="96"/>
      <c r="O19" s="140">
        <f t="shared" si="0"/>
        <v>7545</v>
      </c>
    </row>
    <row r="20" spans="1:15" x14ac:dyDescent="0.2">
      <c r="A20" s="11" t="s">
        <v>654</v>
      </c>
      <c r="B20" s="11"/>
      <c r="C20" s="77">
        <f>SUM(D20:N20)</f>
        <v>696</v>
      </c>
      <c r="D20" s="179"/>
      <c r="E20" s="77">
        <v>696</v>
      </c>
      <c r="F20" s="77"/>
      <c r="G20" s="96"/>
      <c r="H20" s="77"/>
      <c r="I20" s="96"/>
      <c r="J20" s="77"/>
      <c r="K20" s="96"/>
      <c r="L20" s="110"/>
      <c r="M20" s="77"/>
      <c r="N20" s="96"/>
      <c r="O20" s="140">
        <f t="shared" si="0"/>
        <v>696</v>
      </c>
    </row>
    <row r="21" spans="1:15" x14ac:dyDescent="0.2">
      <c r="A21" s="11" t="s">
        <v>623</v>
      </c>
      <c r="B21" s="11"/>
      <c r="C21" s="77">
        <f>SUM(C20)</f>
        <v>696</v>
      </c>
      <c r="D21" s="77">
        <f t="shared" ref="D21:N21" si="3">SUM(D20)</f>
        <v>0</v>
      </c>
      <c r="E21" s="77">
        <f t="shared" si="3"/>
        <v>696</v>
      </c>
      <c r="F21" s="77">
        <f t="shared" si="3"/>
        <v>0</v>
      </c>
      <c r="G21" s="77">
        <f t="shared" si="3"/>
        <v>0</v>
      </c>
      <c r="H21" s="77">
        <f t="shared" si="3"/>
        <v>0</v>
      </c>
      <c r="I21" s="77">
        <f t="shared" si="3"/>
        <v>0</v>
      </c>
      <c r="J21" s="77">
        <f t="shared" si="3"/>
        <v>0</v>
      </c>
      <c r="K21" s="77">
        <f t="shared" si="3"/>
        <v>0</v>
      </c>
      <c r="L21" s="77">
        <f t="shared" si="3"/>
        <v>0</v>
      </c>
      <c r="M21" s="77">
        <f t="shared" si="3"/>
        <v>0</v>
      </c>
      <c r="N21" s="77">
        <f t="shared" si="3"/>
        <v>0</v>
      </c>
      <c r="O21" s="140">
        <f t="shared" si="0"/>
        <v>696</v>
      </c>
    </row>
    <row r="22" spans="1:15" x14ac:dyDescent="0.2">
      <c r="A22" s="15" t="s">
        <v>653</v>
      </c>
      <c r="B22" s="15"/>
      <c r="C22" s="94">
        <f>SUM(C19+C21)</f>
        <v>8241</v>
      </c>
      <c r="D22" s="94">
        <f t="shared" ref="D22:N22" si="4">SUM(D19+D21)</f>
        <v>0</v>
      </c>
      <c r="E22" s="94">
        <f t="shared" si="4"/>
        <v>8241</v>
      </c>
      <c r="F22" s="94">
        <f t="shared" si="4"/>
        <v>0</v>
      </c>
      <c r="G22" s="94">
        <f t="shared" si="4"/>
        <v>0</v>
      </c>
      <c r="H22" s="94">
        <f t="shared" si="4"/>
        <v>0</v>
      </c>
      <c r="I22" s="94">
        <f t="shared" si="4"/>
        <v>0</v>
      </c>
      <c r="J22" s="94">
        <f t="shared" si="4"/>
        <v>0</v>
      </c>
      <c r="K22" s="94">
        <f t="shared" si="4"/>
        <v>0</v>
      </c>
      <c r="L22" s="94">
        <f t="shared" si="4"/>
        <v>0</v>
      </c>
      <c r="M22" s="94">
        <f t="shared" si="4"/>
        <v>0</v>
      </c>
      <c r="N22" s="94">
        <f t="shared" si="4"/>
        <v>0</v>
      </c>
      <c r="O22" s="140">
        <f t="shared" si="0"/>
        <v>8241</v>
      </c>
    </row>
    <row r="23" spans="1:15" x14ac:dyDescent="0.2">
      <c r="A23" s="50" t="s">
        <v>195</v>
      </c>
      <c r="B23" s="11"/>
      <c r="C23" s="11"/>
      <c r="D23" s="179"/>
      <c r="E23" s="77"/>
      <c r="F23" s="77"/>
      <c r="G23" s="96"/>
      <c r="H23" s="77"/>
      <c r="I23" s="96"/>
      <c r="J23" s="77"/>
      <c r="K23" s="96"/>
      <c r="L23" s="110"/>
      <c r="M23" s="77"/>
      <c r="N23" s="96"/>
      <c r="O23" s="140">
        <f t="shared" si="0"/>
        <v>0</v>
      </c>
    </row>
    <row r="24" spans="1:15" x14ac:dyDescent="0.2">
      <c r="A24" s="11" t="s">
        <v>28</v>
      </c>
      <c r="B24" s="11" t="s">
        <v>139</v>
      </c>
      <c r="C24" s="77">
        <f>SUM(D24:N24)</f>
        <v>0</v>
      </c>
      <c r="D24" s="179">
        <f>SUM(E24:N24)</f>
        <v>0</v>
      </c>
      <c r="E24" s="77"/>
      <c r="F24" s="77"/>
      <c r="G24" s="96"/>
      <c r="H24" s="77"/>
      <c r="I24" s="96"/>
      <c r="J24" s="77"/>
      <c r="K24" s="96"/>
      <c r="L24" s="110"/>
      <c r="M24" s="77"/>
      <c r="N24" s="96"/>
      <c r="O24" s="140">
        <f t="shared" si="0"/>
        <v>0</v>
      </c>
    </row>
    <row r="25" spans="1:15" x14ac:dyDescent="0.2">
      <c r="A25" s="11" t="s">
        <v>578</v>
      </c>
      <c r="B25" s="11"/>
      <c r="C25" s="77">
        <v>0</v>
      </c>
      <c r="D25" s="179">
        <v>0</v>
      </c>
      <c r="E25" s="77"/>
      <c r="F25" s="77"/>
      <c r="G25" s="96"/>
      <c r="H25" s="77"/>
      <c r="I25" s="96"/>
      <c r="J25" s="77"/>
      <c r="K25" s="96"/>
      <c r="L25" s="110"/>
      <c r="M25" s="77"/>
      <c r="N25" s="96"/>
      <c r="O25" s="140">
        <f t="shared" si="0"/>
        <v>0</v>
      </c>
    </row>
    <row r="26" spans="1:15" x14ac:dyDescent="0.2">
      <c r="A26" s="11" t="s">
        <v>655</v>
      </c>
      <c r="B26" s="11"/>
      <c r="C26" s="77">
        <v>0</v>
      </c>
      <c r="D26" s="179"/>
      <c r="E26" s="77"/>
      <c r="F26" s="77"/>
      <c r="G26" s="96"/>
      <c r="H26" s="77"/>
      <c r="I26" s="96"/>
      <c r="J26" s="77"/>
      <c r="K26" s="96"/>
      <c r="L26" s="110"/>
      <c r="M26" s="77"/>
      <c r="N26" s="96"/>
      <c r="O26" s="140">
        <f t="shared" si="0"/>
        <v>0</v>
      </c>
    </row>
    <row r="27" spans="1:15" x14ac:dyDescent="0.2">
      <c r="A27" s="13" t="s">
        <v>194</v>
      </c>
      <c r="B27" s="13"/>
      <c r="C27" s="13"/>
      <c r="D27" s="297"/>
      <c r="E27" s="95"/>
      <c r="F27" s="95"/>
      <c r="G27" s="99"/>
      <c r="H27" s="95"/>
      <c r="I27" s="99"/>
      <c r="J27" s="95"/>
      <c r="K27" s="97"/>
      <c r="L27" s="98"/>
      <c r="M27" s="95"/>
      <c r="N27" s="99"/>
      <c r="O27" s="140">
        <f t="shared" si="0"/>
        <v>0</v>
      </c>
    </row>
    <row r="28" spans="1:15" x14ac:dyDescent="0.2">
      <c r="A28" s="11" t="s">
        <v>39</v>
      </c>
      <c r="B28" s="11" t="s">
        <v>139</v>
      </c>
      <c r="C28" s="77">
        <f>SUM(D28:N28)</f>
        <v>422977</v>
      </c>
      <c r="D28" s="179">
        <v>422977</v>
      </c>
      <c r="E28" s="77"/>
      <c r="F28" s="77">
        <v>0</v>
      </c>
      <c r="G28" s="96">
        <v>0</v>
      </c>
      <c r="H28" s="77">
        <v>0</v>
      </c>
      <c r="I28" s="96">
        <v>0</v>
      </c>
      <c r="J28" s="77">
        <v>0</v>
      </c>
      <c r="K28" s="92">
        <v>0</v>
      </c>
      <c r="L28" s="110">
        <v>0</v>
      </c>
      <c r="M28" s="77">
        <v>0</v>
      </c>
      <c r="N28" s="285">
        <v>0</v>
      </c>
      <c r="O28" s="140">
        <f t="shared" si="0"/>
        <v>422977</v>
      </c>
    </row>
    <row r="29" spans="1:15" x14ac:dyDescent="0.2">
      <c r="A29" s="11" t="s">
        <v>578</v>
      </c>
      <c r="B29" s="30"/>
      <c r="C29" s="77">
        <f>SUM(D29:N29)</f>
        <v>424516</v>
      </c>
      <c r="D29" s="454">
        <v>422977</v>
      </c>
      <c r="E29" s="110"/>
      <c r="F29" s="77"/>
      <c r="G29" s="96"/>
      <c r="H29" s="77"/>
      <c r="I29" s="96"/>
      <c r="J29" s="77"/>
      <c r="K29" s="96"/>
      <c r="L29" s="110"/>
      <c r="M29" s="77"/>
      <c r="N29" s="285">
        <v>1539</v>
      </c>
      <c r="O29" s="140">
        <f t="shared" si="0"/>
        <v>424516</v>
      </c>
    </row>
    <row r="30" spans="1:15" x14ac:dyDescent="0.2">
      <c r="A30" s="11" t="s">
        <v>726</v>
      </c>
      <c r="B30" s="30"/>
      <c r="C30" s="77">
        <f>SUM(D30:N30)</f>
        <v>20050</v>
      </c>
      <c r="D30" s="454">
        <v>20050</v>
      </c>
      <c r="E30" s="110"/>
      <c r="F30" s="77"/>
      <c r="G30" s="96"/>
      <c r="H30" s="77"/>
      <c r="I30" s="96"/>
      <c r="J30" s="77"/>
      <c r="K30" s="96"/>
      <c r="L30" s="77"/>
      <c r="M30" s="77"/>
      <c r="N30" s="285"/>
      <c r="O30" s="140">
        <f t="shared" si="0"/>
        <v>20050</v>
      </c>
    </row>
    <row r="31" spans="1:15" x14ac:dyDescent="0.2">
      <c r="A31" s="11" t="s">
        <v>622</v>
      </c>
      <c r="B31" s="30"/>
      <c r="C31" s="110">
        <f>SUM(C30)</f>
        <v>20050</v>
      </c>
      <c r="D31" s="110">
        <f t="shared" ref="D31:N31" si="5">SUM(D30)</f>
        <v>20050</v>
      </c>
      <c r="E31" s="110">
        <f t="shared" si="5"/>
        <v>0</v>
      </c>
      <c r="F31" s="110">
        <f t="shared" si="5"/>
        <v>0</v>
      </c>
      <c r="G31" s="110">
        <f t="shared" si="5"/>
        <v>0</v>
      </c>
      <c r="H31" s="110">
        <f t="shared" si="5"/>
        <v>0</v>
      </c>
      <c r="I31" s="110">
        <f t="shared" si="5"/>
        <v>0</v>
      </c>
      <c r="J31" s="110">
        <f t="shared" si="5"/>
        <v>0</v>
      </c>
      <c r="K31" s="110">
        <f t="shared" si="5"/>
        <v>0</v>
      </c>
      <c r="L31" s="110">
        <f t="shared" si="5"/>
        <v>0</v>
      </c>
      <c r="M31" s="110">
        <f t="shared" si="5"/>
        <v>0</v>
      </c>
      <c r="N31" s="110">
        <f t="shared" si="5"/>
        <v>0</v>
      </c>
      <c r="O31" s="140">
        <f t="shared" si="0"/>
        <v>20050</v>
      </c>
    </row>
    <row r="32" spans="1:15" x14ac:dyDescent="0.2">
      <c r="A32" s="11" t="s">
        <v>578</v>
      </c>
      <c r="B32" s="30"/>
      <c r="C32" s="110">
        <f>SUM(C29+C31)</f>
        <v>444566</v>
      </c>
      <c r="D32" s="110">
        <f t="shared" ref="D32:N32" si="6">SUM(D29+D31)</f>
        <v>443027</v>
      </c>
      <c r="E32" s="110">
        <f t="shared" si="6"/>
        <v>0</v>
      </c>
      <c r="F32" s="110">
        <f t="shared" si="6"/>
        <v>0</v>
      </c>
      <c r="G32" s="110">
        <f t="shared" si="6"/>
        <v>0</v>
      </c>
      <c r="H32" s="110">
        <f t="shared" si="6"/>
        <v>0</v>
      </c>
      <c r="I32" s="110">
        <f t="shared" si="6"/>
        <v>0</v>
      </c>
      <c r="J32" s="110">
        <f t="shared" si="6"/>
        <v>0</v>
      </c>
      <c r="K32" s="110">
        <f t="shared" si="6"/>
        <v>0</v>
      </c>
      <c r="L32" s="110">
        <f t="shared" si="6"/>
        <v>0</v>
      </c>
      <c r="M32" s="110">
        <f t="shared" si="6"/>
        <v>0</v>
      </c>
      <c r="N32" s="110">
        <f t="shared" si="6"/>
        <v>1539</v>
      </c>
      <c r="O32" s="140">
        <f t="shared" si="0"/>
        <v>444566</v>
      </c>
    </row>
    <row r="33" spans="1:23" x14ac:dyDescent="0.2">
      <c r="A33" s="47" t="s">
        <v>111</v>
      </c>
      <c r="B33" s="181"/>
      <c r="C33" s="181"/>
      <c r="D33" s="298"/>
      <c r="E33" s="29"/>
      <c r="F33" s="10"/>
      <c r="G33" s="21"/>
      <c r="H33" s="10"/>
      <c r="I33" s="21"/>
      <c r="J33" s="10"/>
      <c r="K33" s="21"/>
      <c r="L33" s="10"/>
      <c r="M33" s="21"/>
      <c r="N33" s="10"/>
      <c r="O33" s="140">
        <f t="shared" si="0"/>
        <v>0</v>
      </c>
      <c r="P33" s="5"/>
      <c r="Q33" s="5"/>
      <c r="R33" s="5"/>
      <c r="S33" s="5"/>
      <c r="T33" s="5"/>
      <c r="U33" s="5"/>
      <c r="V33" s="5"/>
      <c r="W33" s="5"/>
    </row>
    <row r="34" spans="1:23" s="147" customFormat="1" x14ac:dyDescent="0.2">
      <c r="A34" s="50" t="s">
        <v>38</v>
      </c>
      <c r="B34" s="485"/>
      <c r="C34" s="104">
        <f t="shared" ref="C34:N34" si="7">SUM(C12,C18,C24,C28,)</f>
        <v>424194</v>
      </c>
      <c r="D34" s="104">
        <f t="shared" si="7"/>
        <v>422977</v>
      </c>
      <c r="E34" s="104">
        <f t="shared" si="7"/>
        <v>0</v>
      </c>
      <c r="F34" s="104">
        <f t="shared" si="7"/>
        <v>0</v>
      </c>
      <c r="G34" s="104">
        <f t="shared" si="7"/>
        <v>0</v>
      </c>
      <c r="H34" s="104">
        <f t="shared" si="7"/>
        <v>0</v>
      </c>
      <c r="I34" s="104">
        <f t="shared" si="7"/>
        <v>0</v>
      </c>
      <c r="J34" s="104">
        <f t="shared" si="7"/>
        <v>1216</v>
      </c>
      <c r="K34" s="104">
        <f t="shared" si="7"/>
        <v>1</v>
      </c>
      <c r="L34" s="104">
        <f t="shared" si="7"/>
        <v>0</v>
      </c>
      <c r="M34" s="104">
        <f t="shared" si="7"/>
        <v>0</v>
      </c>
      <c r="N34" s="104">
        <f t="shared" si="7"/>
        <v>0</v>
      </c>
      <c r="O34" s="140">
        <f t="shared" si="0"/>
        <v>424194</v>
      </c>
      <c r="P34" s="25"/>
      <c r="Q34" s="25"/>
      <c r="R34" s="25"/>
      <c r="S34" s="25"/>
      <c r="T34" s="25"/>
      <c r="U34" s="25"/>
      <c r="V34" s="25"/>
      <c r="W34" s="25"/>
    </row>
    <row r="35" spans="1:23" s="147" customFormat="1" x14ac:dyDescent="0.2">
      <c r="A35" s="50" t="s">
        <v>581</v>
      </c>
      <c r="B35" s="485"/>
      <c r="C35" s="104">
        <f>SUM(C13,C19,C25,C29,)</f>
        <v>433599</v>
      </c>
      <c r="D35" s="104">
        <v>422977</v>
      </c>
      <c r="E35" s="104">
        <v>7545</v>
      </c>
      <c r="F35" s="104"/>
      <c r="G35" s="104"/>
      <c r="H35" s="104"/>
      <c r="I35" s="104"/>
      <c r="J35" s="104">
        <v>1537</v>
      </c>
      <c r="K35" s="104">
        <v>1</v>
      </c>
      <c r="L35" s="104"/>
      <c r="M35" s="104"/>
      <c r="N35" s="104">
        <v>1539</v>
      </c>
      <c r="O35" s="140">
        <f t="shared" si="0"/>
        <v>433599</v>
      </c>
      <c r="P35" s="25"/>
      <c r="Q35" s="25"/>
      <c r="R35" s="25"/>
      <c r="S35" s="25"/>
      <c r="T35" s="25"/>
      <c r="U35" s="604"/>
      <c r="V35" s="25"/>
      <c r="W35" s="25"/>
    </row>
    <row r="36" spans="1:23" s="147" customFormat="1" x14ac:dyDescent="0.2">
      <c r="A36" s="50" t="s">
        <v>624</v>
      </c>
      <c r="B36" s="485"/>
      <c r="C36" s="104">
        <f t="shared" ref="C36:N36" si="8">SUM(C15,C21,C31)</f>
        <v>20957</v>
      </c>
      <c r="D36" s="104">
        <f t="shared" si="8"/>
        <v>20050</v>
      </c>
      <c r="E36" s="104">
        <f t="shared" si="8"/>
        <v>696</v>
      </c>
      <c r="F36" s="104">
        <f t="shared" si="8"/>
        <v>0</v>
      </c>
      <c r="G36" s="104">
        <f t="shared" si="8"/>
        <v>0</v>
      </c>
      <c r="H36" s="104">
        <f t="shared" si="8"/>
        <v>0</v>
      </c>
      <c r="I36" s="104">
        <f t="shared" si="8"/>
        <v>0</v>
      </c>
      <c r="J36" s="104">
        <f t="shared" si="8"/>
        <v>211</v>
      </c>
      <c r="K36" s="104">
        <f t="shared" si="8"/>
        <v>0</v>
      </c>
      <c r="L36" s="104">
        <f t="shared" si="8"/>
        <v>0</v>
      </c>
      <c r="M36" s="104">
        <f t="shared" si="8"/>
        <v>0</v>
      </c>
      <c r="N36" s="104">
        <f t="shared" si="8"/>
        <v>0</v>
      </c>
      <c r="O36" s="140">
        <f t="shared" si="0"/>
        <v>20957</v>
      </c>
      <c r="P36" s="25"/>
      <c r="Q36" s="25"/>
      <c r="R36" s="25"/>
      <c r="S36" s="25"/>
      <c r="T36" s="25"/>
      <c r="U36" s="25"/>
      <c r="V36" s="25"/>
      <c r="W36" s="25"/>
    </row>
    <row r="37" spans="1:23" s="147" customFormat="1" x14ac:dyDescent="0.2">
      <c r="A37" s="50" t="s">
        <v>655</v>
      </c>
      <c r="B37" s="198"/>
      <c r="C37" s="108">
        <f>SUM(C35:C36)</f>
        <v>454556</v>
      </c>
      <c r="D37" s="108">
        <f t="shared" ref="D37:N37" si="9">SUM(D35:D36)</f>
        <v>443027</v>
      </c>
      <c r="E37" s="108">
        <f t="shared" si="9"/>
        <v>8241</v>
      </c>
      <c r="F37" s="108">
        <f t="shared" si="9"/>
        <v>0</v>
      </c>
      <c r="G37" s="108">
        <f t="shared" si="9"/>
        <v>0</v>
      </c>
      <c r="H37" s="108">
        <f t="shared" si="9"/>
        <v>0</v>
      </c>
      <c r="I37" s="108">
        <f t="shared" si="9"/>
        <v>0</v>
      </c>
      <c r="J37" s="108">
        <f t="shared" si="9"/>
        <v>1748</v>
      </c>
      <c r="K37" s="108">
        <f t="shared" si="9"/>
        <v>1</v>
      </c>
      <c r="L37" s="108">
        <f t="shared" si="9"/>
        <v>0</v>
      </c>
      <c r="M37" s="108">
        <f t="shared" si="9"/>
        <v>0</v>
      </c>
      <c r="N37" s="108">
        <f t="shared" si="9"/>
        <v>1539</v>
      </c>
      <c r="O37" s="140">
        <f t="shared" si="0"/>
        <v>454556</v>
      </c>
      <c r="P37" s="25"/>
      <c r="Q37" s="25"/>
      <c r="R37" s="25"/>
      <c r="S37" s="25"/>
      <c r="T37" s="25"/>
      <c r="U37" s="25"/>
      <c r="V37" s="25"/>
      <c r="W37" s="25"/>
    </row>
    <row r="38" spans="1:23" x14ac:dyDescent="0.2">
      <c r="A38" s="480" t="s">
        <v>588</v>
      </c>
      <c r="B38" s="47"/>
      <c r="C38" s="95">
        <v>0</v>
      </c>
      <c r="D38" s="486">
        <v>0</v>
      </c>
      <c r="E38" s="95">
        <f>SUM(E28)</f>
        <v>0</v>
      </c>
      <c r="F38" s="10">
        <v>0</v>
      </c>
      <c r="G38" s="10">
        <v>0</v>
      </c>
      <c r="H38" s="10">
        <v>0</v>
      </c>
      <c r="I38" s="10"/>
      <c r="J38" s="10"/>
      <c r="K38" s="10">
        <v>0</v>
      </c>
      <c r="L38" s="10">
        <v>0</v>
      </c>
      <c r="M38" s="10">
        <v>0</v>
      </c>
      <c r="N38" s="10">
        <v>0</v>
      </c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98" t="s">
        <v>589</v>
      </c>
      <c r="B39" s="50"/>
      <c r="C39" s="77">
        <v>0</v>
      </c>
      <c r="D39" s="454"/>
      <c r="E39" s="77"/>
      <c r="F39" s="11"/>
      <c r="G39" s="11"/>
      <c r="H39" s="11"/>
      <c r="I39" s="11"/>
      <c r="J39" s="11"/>
      <c r="K39" s="11"/>
      <c r="L39" s="11"/>
      <c r="M39" s="11"/>
      <c r="N39" s="11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">
      <c r="A40" s="598" t="s">
        <v>656</v>
      </c>
      <c r="B40" s="50"/>
      <c r="C40" s="77"/>
      <c r="D40" s="454"/>
      <c r="E40" s="77"/>
      <c r="F40" s="11"/>
      <c r="G40" s="11"/>
      <c r="H40" s="11"/>
      <c r="I40" s="11"/>
      <c r="J40" s="11"/>
      <c r="K40" s="11"/>
      <c r="L40" s="11"/>
      <c r="M40" s="11"/>
      <c r="N40" s="11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2">
      <c r="A41" s="480" t="s">
        <v>590</v>
      </c>
      <c r="B41" s="47"/>
      <c r="C41" s="95">
        <f t="shared" ref="C41" si="10">SUM(D41:N41)</f>
        <v>0</v>
      </c>
      <c r="D41" s="486">
        <f>SUM(E41:N41)</f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2">
      <c r="A42" s="598" t="s">
        <v>584</v>
      </c>
      <c r="B42" s="50"/>
      <c r="C42" s="77">
        <v>0</v>
      </c>
      <c r="D42" s="603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">
      <c r="A43" s="598" t="s">
        <v>657</v>
      </c>
      <c r="B43" s="50"/>
      <c r="C43" s="77"/>
      <c r="D43" s="603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">
      <c r="A44" s="480" t="s">
        <v>591</v>
      </c>
      <c r="B44" s="47"/>
      <c r="C44" s="95">
        <f>C34</f>
        <v>424194</v>
      </c>
      <c r="D44" s="95">
        <f t="shared" ref="D44:N44" si="11">D34</f>
        <v>422977</v>
      </c>
      <c r="E44" s="95">
        <f t="shared" si="11"/>
        <v>0</v>
      </c>
      <c r="F44" s="95">
        <f t="shared" si="11"/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1216</v>
      </c>
      <c r="K44" s="95">
        <f t="shared" si="11"/>
        <v>1</v>
      </c>
      <c r="L44" s="95">
        <f t="shared" si="11"/>
        <v>0</v>
      </c>
      <c r="M44" s="95">
        <f t="shared" si="11"/>
        <v>0</v>
      </c>
      <c r="N44" s="95">
        <f t="shared" si="11"/>
        <v>0</v>
      </c>
      <c r="O44" s="5"/>
      <c r="P44" s="5"/>
      <c r="Q44" s="5"/>
      <c r="R44" s="5"/>
      <c r="S44" s="5"/>
      <c r="T44" s="5"/>
      <c r="U44" s="5"/>
      <c r="V44" s="5"/>
      <c r="W44" s="5"/>
    </row>
    <row r="45" spans="1:23" x14ac:dyDescent="0.2">
      <c r="A45" s="5" t="s">
        <v>592</v>
      </c>
      <c r="B45" s="30"/>
      <c r="C45" s="77">
        <f>SUM(C35)</f>
        <v>433599</v>
      </c>
      <c r="D45" s="77">
        <f t="shared" ref="D45:N45" si="12">SUM(D35)</f>
        <v>422977</v>
      </c>
      <c r="E45" s="77">
        <f t="shared" si="12"/>
        <v>7545</v>
      </c>
      <c r="F45" s="77">
        <f t="shared" si="12"/>
        <v>0</v>
      </c>
      <c r="G45" s="77">
        <f t="shared" si="12"/>
        <v>0</v>
      </c>
      <c r="H45" s="77">
        <f t="shared" si="12"/>
        <v>0</v>
      </c>
      <c r="I45" s="77">
        <f t="shared" si="12"/>
        <v>0</v>
      </c>
      <c r="J45" s="77">
        <f t="shared" si="12"/>
        <v>1537</v>
      </c>
      <c r="K45" s="77">
        <f t="shared" si="12"/>
        <v>1</v>
      </c>
      <c r="L45" s="77">
        <f t="shared" si="12"/>
        <v>0</v>
      </c>
      <c r="M45" s="77">
        <f t="shared" si="12"/>
        <v>0</v>
      </c>
      <c r="N45" s="77">
        <f t="shared" si="12"/>
        <v>1539</v>
      </c>
      <c r="O45" s="5"/>
      <c r="P45" s="21"/>
      <c r="Q45" s="5"/>
      <c r="R45" s="5"/>
      <c r="S45" s="5"/>
      <c r="T45" s="5"/>
      <c r="U45" s="5"/>
      <c r="V45" s="5"/>
      <c r="W45" s="5"/>
    </row>
    <row r="46" spans="1:23" x14ac:dyDescent="0.2">
      <c r="A46" s="505" t="s">
        <v>658</v>
      </c>
      <c r="B46" s="505"/>
      <c r="C46" s="91">
        <f>SUM(C37)</f>
        <v>454556</v>
      </c>
      <c r="D46" s="91">
        <f t="shared" ref="D46:N46" si="13">SUM(D37)</f>
        <v>443027</v>
      </c>
      <c r="E46" s="91">
        <f t="shared" si="13"/>
        <v>8241</v>
      </c>
      <c r="F46" s="91">
        <f t="shared" si="13"/>
        <v>0</v>
      </c>
      <c r="G46" s="91">
        <f t="shared" si="13"/>
        <v>0</v>
      </c>
      <c r="H46" s="91">
        <f t="shared" si="13"/>
        <v>0</v>
      </c>
      <c r="I46" s="91">
        <f t="shared" si="13"/>
        <v>0</v>
      </c>
      <c r="J46" s="91">
        <f t="shared" si="13"/>
        <v>1748</v>
      </c>
      <c r="K46" s="91">
        <f t="shared" si="13"/>
        <v>1</v>
      </c>
      <c r="L46" s="91">
        <f t="shared" si="13"/>
        <v>0</v>
      </c>
      <c r="M46" s="91">
        <f t="shared" si="13"/>
        <v>0</v>
      </c>
      <c r="N46" s="91">
        <f t="shared" si="13"/>
        <v>1539</v>
      </c>
      <c r="O46" s="5"/>
      <c r="P46" s="5"/>
      <c r="Q46" s="5"/>
      <c r="R46" s="5"/>
      <c r="S46" s="5"/>
      <c r="T46" s="5"/>
      <c r="U46" s="5"/>
      <c r="V46" s="5"/>
      <c r="W46" s="5"/>
    </row>
    <row r="47" spans="1:23" x14ac:dyDescent="0.2">
      <c r="A47" s="5"/>
      <c r="B47" s="5"/>
      <c r="C47" s="5"/>
      <c r="D47" s="2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x14ac:dyDescent="0.2">
      <c r="A48" s="5"/>
      <c r="B48" s="5"/>
      <c r="C48" s="5"/>
      <c r="D48" s="2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">
      <c r="A49" s="5"/>
      <c r="B49" s="5"/>
      <c r="C49" s="5"/>
      <c r="D49" s="2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2">
      <c r="A50" s="5"/>
      <c r="B50" s="5"/>
      <c r="C50" s="5"/>
      <c r="D50" s="2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2">
      <c r="A51" s="5"/>
      <c r="B51" s="5"/>
      <c r="C51" s="5"/>
      <c r="D51" s="2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x14ac:dyDescent="0.2">
      <c r="A52" s="5"/>
      <c r="B52" s="5"/>
      <c r="C52" s="5"/>
      <c r="D52" s="2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">
      <c r="A53" s="5"/>
      <c r="B53" s="5"/>
      <c r="C53" s="5"/>
      <c r="D53" s="2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x14ac:dyDescent="0.2">
      <c r="A54" s="5"/>
      <c r="B54" s="5"/>
      <c r="C54" s="5"/>
      <c r="D54" s="2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x14ac:dyDescent="0.2">
      <c r="A55" s="5"/>
      <c r="B55" s="5"/>
      <c r="C55" s="5"/>
      <c r="D55" s="2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x14ac:dyDescent="0.2">
      <c r="A56" s="5"/>
      <c r="B56" s="5"/>
      <c r="C56" s="5"/>
      <c r="D56" s="2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x14ac:dyDescent="0.2">
      <c r="A57" s="5"/>
      <c r="B57" s="5"/>
      <c r="C57" s="5"/>
      <c r="D57" s="20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x14ac:dyDescent="0.2">
      <c r="A58" s="5"/>
      <c r="B58" s="5"/>
      <c r="C58" s="5"/>
      <c r="D58" s="20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x14ac:dyDescent="0.2">
      <c r="A59" s="5"/>
      <c r="B59" s="5"/>
      <c r="C59" s="5"/>
      <c r="D59" s="2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">
      <c r="A60" s="5"/>
      <c r="B60" s="5"/>
      <c r="C60" s="5"/>
      <c r="D60" s="2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">
      <c r="A61" s="5"/>
      <c r="B61" s="5"/>
      <c r="C61" s="5"/>
      <c r="D61" s="20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">
      <c r="A62" s="5"/>
      <c r="B62" s="5"/>
      <c r="C62" s="5"/>
      <c r="D62" s="20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">
      <c r="A63" s="5"/>
      <c r="B63" s="5"/>
      <c r="C63" s="5"/>
      <c r="D63" s="20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">
      <c r="A64" s="5"/>
      <c r="B64" s="5"/>
      <c r="C64" s="5"/>
      <c r="D64" s="20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">
      <c r="A65" s="5"/>
      <c r="B65" s="5"/>
      <c r="C65" s="5"/>
      <c r="D65" s="20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">
      <c r="A66" s="5"/>
      <c r="B66" s="5"/>
      <c r="C66" s="5"/>
      <c r="D66" s="2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">
      <c r="A67" s="5"/>
      <c r="B67" s="5"/>
      <c r="C67" s="5"/>
      <c r="D67" s="20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">
      <c r="A68" s="5"/>
      <c r="B68" s="5"/>
      <c r="C68" s="5"/>
      <c r="D68" s="20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">
      <c r="A69" s="5"/>
      <c r="B69" s="5"/>
      <c r="C69" s="5"/>
      <c r="D69" s="2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">
      <c r="A70" s="5"/>
      <c r="B70" s="5"/>
      <c r="C70" s="5"/>
      <c r="D70" s="2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2">
      <c r="A71" s="5"/>
      <c r="B71" s="5"/>
      <c r="C71" s="5"/>
      <c r="D71" s="20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2">
      <c r="A72" s="5"/>
      <c r="B72" s="5"/>
      <c r="C72" s="5"/>
      <c r="D72" s="20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5"/>
      <c r="B73" s="5"/>
      <c r="C73" s="5"/>
      <c r="D73" s="2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5"/>
      <c r="B74" s="5"/>
      <c r="C74" s="5"/>
      <c r="D74" s="2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5"/>
      <c r="B75" s="5"/>
      <c r="C75" s="5"/>
      <c r="D75" s="20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5"/>
      <c r="B76" s="5"/>
      <c r="C76" s="5"/>
      <c r="D76" s="20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5"/>
      <c r="B77" s="5"/>
      <c r="C77" s="5"/>
      <c r="D77" s="20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1"/>
      <c r="B78" s="1"/>
      <c r="C78" s="1"/>
      <c r="D78" s="192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23" x14ac:dyDescent="0.2">
      <c r="A79" s="1"/>
      <c r="B79" s="1"/>
      <c r="C79" s="1"/>
      <c r="D79" s="192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23" x14ac:dyDescent="0.2">
      <c r="A80" s="1"/>
      <c r="B80" s="1"/>
      <c r="C80" s="1"/>
      <c r="D80" s="192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">
      <c r="A81" s="1"/>
      <c r="B81" s="1"/>
      <c r="C81" s="1"/>
      <c r="D81" s="192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">
      <c r="A82" s="1"/>
      <c r="B82" s="1"/>
      <c r="C82" s="1"/>
      <c r="D82" s="192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">
      <c r="A83" s="1"/>
      <c r="B83" s="1"/>
      <c r="C83" s="1"/>
      <c r="D83" s="192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">
      <c r="A84" s="1"/>
      <c r="B84" s="1"/>
      <c r="C84" s="1"/>
      <c r="D84" s="192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">
      <c r="A85" s="1"/>
      <c r="B85" s="1"/>
      <c r="C85" s="1"/>
      <c r="D85" s="192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">
      <c r="A86" s="1"/>
      <c r="B86" s="1"/>
      <c r="C86" s="1"/>
      <c r="D86" s="192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">
      <c r="A87" s="1"/>
      <c r="B87" s="1"/>
      <c r="C87" s="1"/>
      <c r="D87" s="192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">
      <c r="A88" s="1"/>
      <c r="B88" s="1"/>
      <c r="C88" s="1"/>
      <c r="D88" s="192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1"/>
      <c r="C89" s="1"/>
      <c r="D89" s="192"/>
      <c r="E89" s="1"/>
      <c r="F89" s="1"/>
      <c r="G89" s="1"/>
      <c r="H89" s="1"/>
      <c r="I89" s="1"/>
      <c r="J89" s="1"/>
      <c r="K89" s="1"/>
      <c r="L89" s="1"/>
      <c r="M89" s="1"/>
      <c r="N89" s="1"/>
    </row>
  </sheetData>
  <mergeCells count="14">
    <mergeCell ref="E10:F10"/>
    <mergeCell ref="G10:H10"/>
    <mergeCell ref="C7:C9"/>
    <mergeCell ref="A7:A9"/>
    <mergeCell ref="B7:B9"/>
    <mergeCell ref="D7:D9"/>
    <mergeCell ref="E7:F8"/>
    <mergeCell ref="G7:H8"/>
    <mergeCell ref="I7:I9"/>
    <mergeCell ref="K7:K9"/>
    <mergeCell ref="L7:L9"/>
    <mergeCell ref="M7:M9"/>
    <mergeCell ref="N7:N9"/>
    <mergeCell ref="J7:J9"/>
  </mergeCells>
  <phoneticPr fontId="0" type="noConversion"/>
  <printOptions horizontalCentered="1"/>
  <pageMargins left="0.39370078740157483" right="0.39370078740157483" top="0.39370078740157483" bottom="0.39370078740157483" header="0.51181102362204722" footer="0.31496062992125984"/>
  <pageSetup paperSize="9" scale="72" firstPageNumber="7" orientation="landscape" r:id="rId1"/>
  <headerFooter alignWithMargins="0">
    <oddFooter>&amp;P. oldal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6E1CE-BCF8-470D-BEE2-D8AA143DBD91}">
  <dimension ref="A1:Q157"/>
  <sheetViews>
    <sheetView view="pageBreakPreview" topLeftCell="A7" zoomScaleNormal="100" zoomScaleSheetLayoutView="100" workbookViewId="0">
      <pane ySplit="2010" topLeftCell="A118" activePane="bottomLeft"/>
      <selection activeCell="O7" sqref="O1:AQ1048576"/>
      <selection pane="bottomLeft" activeCell="A4" sqref="A4:N4"/>
    </sheetView>
  </sheetViews>
  <sheetFormatPr defaultColWidth="9.28515625" defaultRowHeight="14.25" x14ac:dyDescent="0.2"/>
  <cols>
    <col min="1" max="1" width="42.42578125" style="398" customWidth="1"/>
    <col min="2" max="2" width="11.7109375" style="399" customWidth="1"/>
    <col min="3" max="3" width="14.5703125" style="384" customWidth="1"/>
    <col min="4" max="4" width="14.42578125" style="384" customWidth="1"/>
    <col min="5" max="5" width="12.85546875" style="384" customWidth="1"/>
    <col min="6" max="9" width="11.28515625" style="384" customWidth="1"/>
    <col min="10" max="10" width="11.5703125" style="384" customWidth="1"/>
    <col min="11" max="11" width="10.42578125" style="384" customWidth="1"/>
    <col min="12" max="12" width="10.28515625" style="384" customWidth="1"/>
    <col min="13" max="13" width="11.28515625" style="384" customWidth="1"/>
    <col min="14" max="14" width="10.5703125" style="384" customWidth="1"/>
    <col min="15" max="16384" width="9.28515625" style="384"/>
  </cols>
  <sheetData>
    <row r="1" spans="1:17" ht="15" customHeight="1" x14ac:dyDescent="0.25">
      <c r="A1" s="670" t="s">
        <v>853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</row>
    <row r="2" spans="1:17" ht="15" x14ac:dyDescent="0.25">
      <c r="A2" s="385"/>
      <c r="B2" s="386"/>
      <c r="C2" s="387"/>
      <c r="D2" s="387"/>
      <c r="E2" s="387"/>
      <c r="F2" s="387"/>
      <c r="G2" s="387"/>
      <c r="H2" s="387"/>
      <c r="I2" s="387"/>
      <c r="J2" s="387"/>
      <c r="K2" s="324"/>
      <c r="L2" s="324"/>
      <c r="M2" s="324"/>
    </row>
    <row r="3" spans="1:17" ht="15" x14ac:dyDescent="0.25">
      <c r="A3" s="671" t="s">
        <v>314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</row>
    <row r="4" spans="1:17" ht="15" x14ac:dyDescent="0.25">
      <c r="A4" s="672" t="s">
        <v>660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</row>
    <row r="5" spans="1:17" ht="15" x14ac:dyDescent="0.25">
      <c r="A5" s="671" t="s">
        <v>0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</row>
    <row r="6" spans="1:17" ht="15" x14ac:dyDescent="0.25">
      <c r="A6" s="325"/>
      <c r="B6" s="326"/>
      <c r="C6" s="327"/>
      <c r="D6" s="327"/>
      <c r="E6" s="327"/>
      <c r="F6" s="327"/>
      <c r="G6" s="328"/>
      <c r="H6" s="328"/>
      <c r="I6" s="328"/>
      <c r="J6" s="327"/>
      <c r="K6" s="327"/>
      <c r="L6" s="327"/>
      <c r="M6" s="329"/>
    </row>
    <row r="7" spans="1:17" ht="15" customHeight="1" x14ac:dyDescent="0.2">
      <c r="A7" s="330"/>
      <c r="B7" s="331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673"/>
      <c r="N7" s="673"/>
    </row>
    <row r="8" spans="1:17" s="389" customFormat="1" ht="12.75" customHeight="1" x14ac:dyDescent="0.2">
      <c r="A8" s="674" t="s">
        <v>315</v>
      </c>
      <c r="B8" s="675" t="s">
        <v>316</v>
      </c>
      <c r="C8" s="668" t="s">
        <v>217</v>
      </c>
      <c r="D8" s="668" t="s">
        <v>317</v>
      </c>
      <c r="E8" s="668" t="s">
        <v>165</v>
      </c>
      <c r="F8" s="668"/>
      <c r="G8" s="668" t="s">
        <v>166</v>
      </c>
      <c r="H8" s="668"/>
      <c r="I8" s="668" t="s">
        <v>318</v>
      </c>
      <c r="J8" s="668" t="s">
        <v>146</v>
      </c>
      <c r="K8" s="668" t="s">
        <v>319</v>
      </c>
      <c r="L8" s="668" t="s">
        <v>320</v>
      </c>
      <c r="M8" s="668" t="s">
        <v>321</v>
      </c>
      <c r="N8" s="668" t="s">
        <v>322</v>
      </c>
    </row>
    <row r="9" spans="1:17" s="389" customFormat="1" ht="15" x14ac:dyDescent="0.2">
      <c r="A9" s="674"/>
      <c r="B9" s="676"/>
      <c r="C9" s="669"/>
      <c r="D9" s="668"/>
      <c r="E9" s="668"/>
      <c r="F9" s="668"/>
      <c r="G9" s="668"/>
      <c r="H9" s="668"/>
      <c r="I9" s="669"/>
      <c r="J9" s="669"/>
      <c r="K9" s="669"/>
      <c r="L9" s="668"/>
      <c r="M9" s="668"/>
      <c r="N9" s="669"/>
    </row>
    <row r="10" spans="1:17" s="389" customFormat="1" ht="30" customHeight="1" x14ac:dyDescent="0.2">
      <c r="A10" s="674"/>
      <c r="B10" s="677"/>
      <c r="C10" s="669"/>
      <c r="D10" s="668"/>
      <c r="E10" s="390" t="s">
        <v>218</v>
      </c>
      <c r="F10" s="390" t="s">
        <v>323</v>
      </c>
      <c r="G10" s="390" t="s">
        <v>218</v>
      </c>
      <c r="H10" s="390" t="s">
        <v>323</v>
      </c>
      <c r="I10" s="669"/>
      <c r="J10" s="669"/>
      <c r="K10" s="669"/>
      <c r="L10" s="668"/>
      <c r="M10" s="668"/>
      <c r="N10" s="669"/>
    </row>
    <row r="11" spans="1:17" s="391" customFormat="1" ht="15" x14ac:dyDescent="0.2">
      <c r="A11" s="388" t="s">
        <v>6</v>
      </c>
      <c r="B11" s="388" t="s">
        <v>7</v>
      </c>
      <c r="C11" s="388" t="s">
        <v>8</v>
      </c>
      <c r="D11" s="388" t="s">
        <v>9</v>
      </c>
      <c r="E11" s="388" t="s">
        <v>10</v>
      </c>
      <c r="F11" s="388" t="s">
        <v>11</v>
      </c>
      <c r="G11" s="388" t="s">
        <v>12</v>
      </c>
      <c r="H11" s="388" t="s">
        <v>13</v>
      </c>
      <c r="I11" s="388" t="s">
        <v>14</v>
      </c>
      <c r="J11" s="388" t="s">
        <v>15</v>
      </c>
      <c r="K11" s="388" t="s">
        <v>16</v>
      </c>
      <c r="L11" s="388" t="s">
        <v>324</v>
      </c>
      <c r="M11" s="388" t="s">
        <v>325</v>
      </c>
      <c r="N11" s="388" t="s">
        <v>17</v>
      </c>
    </row>
    <row r="12" spans="1:17" ht="23.45" customHeight="1" x14ac:dyDescent="0.25">
      <c r="A12" s="445" t="s">
        <v>314</v>
      </c>
      <c r="B12" s="392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  <row r="13" spans="1:17" ht="30" x14ac:dyDescent="0.2">
      <c r="A13" s="332" t="s">
        <v>327</v>
      </c>
      <c r="B13" s="332" t="s">
        <v>328</v>
      </c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Q13" s="613"/>
    </row>
    <row r="14" spans="1:17" s="395" customFormat="1" x14ac:dyDescent="0.2">
      <c r="A14" s="439" t="s">
        <v>41</v>
      </c>
      <c r="B14" s="342"/>
      <c r="C14" s="333">
        <f>SUM(D14:N14)</f>
        <v>0</v>
      </c>
      <c r="D14" s="333">
        <v>0</v>
      </c>
      <c r="E14" s="333"/>
      <c r="F14" s="333"/>
      <c r="G14" s="333"/>
      <c r="H14" s="333"/>
      <c r="I14" s="333"/>
      <c r="J14" s="333"/>
      <c r="K14" s="333"/>
      <c r="L14" s="333"/>
      <c r="M14" s="333"/>
      <c r="N14" s="333"/>
    </row>
    <row r="15" spans="1:17" x14ac:dyDescent="0.2">
      <c r="A15" s="439" t="s">
        <v>580</v>
      </c>
      <c r="B15" s="342"/>
      <c r="C15" s="333">
        <v>0</v>
      </c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94">
        <f>SUM(D15:N15)</f>
        <v>0</v>
      </c>
    </row>
    <row r="16" spans="1:17" x14ac:dyDescent="0.2">
      <c r="A16" s="439" t="s">
        <v>645</v>
      </c>
      <c r="B16" s="342"/>
      <c r="C16" s="336">
        <v>0</v>
      </c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94"/>
    </row>
    <row r="17" spans="1:15" ht="26.45" customHeight="1" x14ac:dyDescent="0.25">
      <c r="A17" s="347" t="s">
        <v>329</v>
      </c>
      <c r="B17" s="442" t="s">
        <v>328</v>
      </c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94">
        <f t="shared" ref="O17:O97" si="0">SUM(D17:N17)</f>
        <v>0</v>
      </c>
    </row>
    <row r="18" spans="1:15" s="395" customFormat="1" x14ac:dyDescent="0.2">
      <c r="A18" s="439" t="s">
        <v>41</v>
      </c>
      <c r="B18" s="342"/>
      <c r="C18" s="333">
        <f t="shared" ref="C18:C23" si="1">SUM(D18:N18)</f>
        <v>4576</v>
      </c>
      <c r="D18" s="333"/>
      <c r="E18" s="333"/>
      <c r="F18" s="333"/>
      <c r="G18" s="333"/>
      <c r="H18" s="333"/>
      <c r="I18" s="333"/>
      <c r="J18" s="333">
        <v>4576</v>
      </c>
      <c r="K18" s="333"/>
      <c r="L18" s="333"/>
      <c r="M18" s="333"/>
      <c r="N18" s="333"/>
      <c r="O18" s="394">
        <f t="shared" si="0"/>
        <v>4576</v>
      </c>
    </row>
    <row r="19" spans="1:15" x14ac:dyDescent="0.2">
      <c r="A19" s="439" t="s">
        <v>580</v>
      </c>
      <c r="B19" s="342"/>
      <c r="C19" s="333">
        <f t="shared" si="1"/>
        <v>17916</v>
      </c>
      <c r="D19" s="333"/>
      <c r="E19" s="333"/>
      <c r="F19" s="333"/>
      <c r="G19" s="333"/>
      <c r="H19" s="333"/>
      <c r="I19" s="333"/>
      <c r="J19" s="333">
        <v>7967</v>
      </c>
      <c r="K19" s="333"/>
      <c r="L19" s="333">
        <v>9949</v>
      </c>
      <c r="M19" s="333"/>
      <c r="N19" s="333"/>
      <c r="O19" s="394"/>
    </row>
    <row r="20" spans="1:15" x14ac:dyDescent="0.2">
      <c r="A20" s="439" t="s">
        <v>805</v>
      </c>
      <c r="B20" s="342"/>
      <c r="C20" s="333">
        <f t="shared" si="1"/>
        <v>300</v>
      </c>
      <c r="D20" s="333"/>
      <c r="E20" s="333"/>
      <c r="F20" s="333"/>
      <c r="G20" s="333"/>
      <c r="H20" s="333"/>
      <c r="I20" s="333"/>
      <c r="J20" s="333">
        <v>300</v>
      </c>
      <c r="K20" s="333"/>
      <c r="L20" s="333"/>
      <c r="M20" s="333"/>
      <c r="N20" s="333"/>
      <c r="O20" s="394">
        <f t="shared" si="0"/>
        <v>300</v>
      </c>
    </row>
    <row r="21" spans="1:15" x14ac:dyDescent="0.2">
      <c r="A21" s="439" t="s">
        <v>817</v>
      </c>
      <c r="B21" s="342"/>
      <c r="C21" s="333">
        <f t="shared" si="1"/>
        <v>6900</v>
      </c>
      <c r="D21" s="333"/>
      <c r="E21" s="333"/>
      <c r="F21" s="333"/>
      <c r="G21" s="333"/>
      <c r="H21" s="333"/>
      <c r="I21" s="333"/>
      <c r="J21" s="333">
        <v>6900</v>
      </c>
      <c r="K21" s="333"/>
      <c r="L21" s="333"/>
      <c r="M21" s="333"/>
      <c r="N21" s="333"/>
      <c r="O21" s="394">
        <f t="shared" si="0"/>
        <v>6900</v>
      </c>
    </row>
    <row r="22" spans="1:15" x14ac:dyDescent="0.2">
      <c r="A22" s="439" t="s">
        <v>804</v>
      </c>
      <c r="B22" s="342"/>
      <c r="C22" s="333">
        <f t="shared" si="1"/>
        <v>200</v>
      </c>
      <c r="D22" s="333"/>
      <c r="E22" s="333"/>
      <c r="F22" s="333"/>
      <c r="G22" s="333"/>
      <c r="H22" s="333"/>
      <c r="I22" s="333"/>
      <c r="J22" s="333">
        <v>200</v>
      </c>
      <c r="K22" s="333"/>
      <c r="L22" s="333"/>
      <c r="M22" s="333"/>
      <c r="N22" s="333"/>
      <c r="O22" s="394">
        <f t="shared" si="0"/>
        <v>200</v>
      </c>
    </row>
    <row r="23" spans="1:15" x14ac:dyDescent="0.2">
      <c r="A23" s="439" t="s">
        <v>818</v>
      </c>
      <c r="B23" s="342"/>
      <c r="C23" s="333">
        <f t="shared" si="1"/>
        <v>9900</v>
      </c>
      <c r="D23" s="333"/>
      <c r="E23" s="333"/>
      <c r="F23" s="333"/>
      <c r="G23" s="333"/>
      <c r="H23" s="333"/>
      <c r="I23" s="333"/>
      <c r="J23" s="333">
        <v>9900</v>
      </c>
      <c r="K23" s="333"/>
      <c r="L23" s="333"/>
      <c r="M23" s="333"/>
      <c r="N23" s="333"/>
      <c r="O23" s="394">
        <f t="shared" si="0"/>
        <v>9900</v>
      </c>
    </row>
    <row r="24" spans="1:15" x14ac:dyDescent="0.2">
      <c r="A24" s="439" t="s">
        <v>628</v>
      </c>
      <c r="B24" s="342"/>
      <c r="C24" s="333">
        <f>SUM(C20:C23)</f>
        <v>17300</v>
      </c>
      <c r="D24" s="333">
        <f t="shared" ref="D24:N24" si="2">SUM(D20:D23)</f>
        <v>0</v>
      </c>
      <c r="E24" s="333">
        <f t="shared" si="2"/>
        <v>0</v>
      </c>
      <c r="F24" s="333">
        <f t="shared" si="2"/>
        <v>0</v>
      </c>
      <c r="G24" s="333">
        <f t="shared" si="2"/>
        <v>0</v>
      </c>
      <c r="H24" s="333">
        <f t="shared" si="2"/>
        <v>0</v>
      </c>
      <c r="I24" s="333">
        <f t="shared" si="2"/>
        <v>0</v>
      </c>
      <c r="J24" s="333">
        <f t="shared" si="2"/>
        <v>17300</v>
      </c>
      <c r="K24" s="333">
        <f t="shared" si="2"/>
        <v>0</v>
      </c>
      <c r="L24" s="333">
        <f t="shared" si="2"/>
        <v>0</v>
      </c>
      <c r="M24" s="333">
        <f t="shared" si="2"/>
        <v>0</v>
      </c>
      <c r="N24" s="333">
        <f t="shared" si="2"/>
        <v>0</v>
      </c>
      <c r="O24" s="394">
        <f t="shared" si="0"/>
        <v>17300</v>
      </c>
    </row>
    <row r="25" spans="1:15" x14ac:dyDescent="0.2">
      <c r="A25" s="334" t="s">
        <v>661</v>
      </c>
      <c r="B25" s="335"/>
      <c r="C25" s="336">
        <f>SUM(C19+C24)</f>
        <v>35216</v>
      </c>
      <c r="D25" s="336">
        <f t="shared" ref="D25:N25" si="3">SUM(D19+D24)</f>
        <v>0</v>
      </c>
      <c r="E25" s="336">
        <f t="shared" si="3"/>
        <v>0</v>
      </c>
      <c r="F25" s="336">
        <f t="shared" si="3"/>
        <v>0</v>
      </c>
      <c r="G25" s="336">
        <f t="shared" si="3"/>
        <v>0</v>
      </c>
      <c r="H25" s="336">
        <f t="shared" si="3"/>
        <v>0</v>
      </c>
      <c r="I25" s="336">
        <f t="shared" si="3"/>
        <v>0</v>
      </c>
      <c r="J25" s="336">
        <f t="shared" si="3"/>
        <v>25267</v>
      </c>
      <c r="K25" s="336">
        <f t="shared" si="3"/>
        <v>0</v>
      </c>
      <c r="L25" s="336">
        <f t="shared" si="3"/>
        <v>9949</v>
      </c>
      <c r="M25" s="336">
        <f t="shared" si="3"/>
        <v>0</v>
      </c>
      <c r="N25" s="336">
        <f t="shared" si="3"/>
        <v>0</v>
      </c>
      <c r="O25" s="394">
        <f t="shared" si="0"/>
        <v>35216</v>
      </c>
    </row>
    <row r="26" spans="1:15" ht="30" x14ac:dyDescent="0.25">
      <c r="A26" s="337" t="s">
        <v>497</v>
      </c>
      <c r="B26" s="338" t="s">
        <v>328</v>
      </c>
      <c r="C26" s="333"/>
      <c r="D26" s="333"/>
      <c r="E26" s="333"/>
      <c r="F26" s="333"/>
      <c r="G26" s="339"/>
      <c r="H26" s="339"/>
      <c r="I26" s="339"/>
      <c r="J26" s="339"/>
      <c r="K26" s="339"/>
      <c r="L26" s="339"/>
      <c r="M26" s="339"/>
      <c r="N26" s="339"/>
      <c r="O26" s="394">
        <f t="shared" si="0"/>
        <v>0</v>
      </c>
    </row>
    <row r="27" spans="1:15" x14ac:dyDescent="0.2">
      <c r="A27" s="439" t="s">
        <v>41</v>
      </c>
      <c r="B27" s="342"/>
      <c r="C27" s="333">
        <f>SUM(D27:N27)</f>
        <v>937695</v>
      </c>
      <c r="D27" s="333">
        <v>937695</v>
      </c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94">
        <f t="shared" si="0"/>
        <v>937695</v>
      </c>
    </row>
    <row r="28" spans="1:15" x14ac:dyDescent="0.2">
      <c r="A28" s="439" t="s">
        <v>580</v>
      </c>
      <c r="B28" s="342"/>
      <c r="C28" s="333">
        <f>SUM(D28:N28)</f>
        <v>948238</v>
      </c>
      <c r="D28" s="333">
        <v>944312</v>
      </c>
      <c r="E28" s="333"/>
      <c r="F28" s="333"/>
      <c r="G28" s="333"/>
      <c r="H28" s="333"/>
      <c r="I28" s="333"/>
      <c r="J28" s="333"/>
      <c r="K28" s="333"/>
      <c r="L28" s="333"/>
      <c r="M28" s="333"/>
      <c r="N28" s="333">
        <v>3926</v>
      </c>
      <c r="O28" s="394"/>
    </row>
    <row r="29" spans="1:15" x14ac:dyDescent="0.2">
      <c r="A29" s="439" t="s">
        <v>819</v>
      </c>
      <c r="B29" s="342"/>
      <c r="C29" s="333">
        <f>SUM(D29:N29)</f>
        <v>-49333</v>
      </c>
      <c r="D29" s="333">
        <v>-49333</v>
      </c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94">
        <f t="shared" si="0"/>
        <v>-49333</v>
      </c>
    </row>
    <row r="30" spans="1:15" x14ac:dyDescent="0.2">
      <c r="A30" s="439" t="s">
        <v>629</v>
      </c>
      <c r="B30" s="342"/>
      <c r="C30" s="333">
        <f>SUM(C29)</f>
        <v>-49333</v>
      </c>
      <c r="D30" s="333">
        <f t="shared" ref="D30:N30" si="4">SUM(D29)</f>
        <v>-49333</v>
      </c>
      <c r="E30" s="333">
        <f t="shared" si="4"/>
        <v>0</v>
      </c>
      <c r="F30" s="333">
        <f t="shared" si="4"/>
        <v>0</v>
      </c>
      <c r="G30" s="333">
        <f t="shared" si="4"/>
        <v>0</v>
      </c>
      <c r="H30" s="333">
        <f t="shared" si="4"/>
        <v>0</v>
      </c>
      <c r="I30" s="333">
        <f t="shared" si="4"/>
        <v>0</v>
      </c>
      <c r="J30" s="333">
        <f t="shared" si="4"/>
        <v>0</v>
      </c>
      <c r="K30" s="333">
        <f t="shared" si="4"/>
        <v>0</v>
      </c>
      <c r="L30" s="333">
        <f t="shared" si="4"/>
        <v>0</v>
      </c>
      <c r="M30" s="333">
        <f t="shared" si="4"/>
        <v>0</v>
      </c>
      <c r="N30" s="333">
        <f t="shared" si="4"/>
        <v>0</v>
      </c>
      <c r="O30" s="394">
        <f t="shared" si="0"/>
        <v>-49333</v>
      </c>
    </row>
    <row r="31" spans="1:15" x14ac:dyDescent="0.2">
      <c r="A31" s="334" t="s">
        <v>661</v>
      </c>
      <c r="B31" s="335"/>
      <c r="C31" s="336">
        <f t="shared" ref="C31:N31" si="5">SUM(C28+C30)</f>
        <v>898905</v>
      </c>
      <c r="D31" s="336">
        <f t="shared" si="5"/>
        <v>894979</v>
      </c>
      <c r="E31" s="336">
        <f t="shared" si="5"/>
        <v>0</v>
      </c>
      <c r="F31" s="336">
        <f t="shared" si="5"/>
        <v>0</v>
      </c>
      <c r="G31" s="336">
        <f t="shared" si="5"/>
        <v>0</v>
      </c>
      <c r="H31" s="336">
        <f t="shared" si="5"/>
        <v>0</v>
      </c>
      <c r="I31" s="336">
        <f t="shared" si="5"/>
        <v>0</v>
      </c>
      <c r="J31" s="336">
        <f t="shared" si="5"/>
        <v>0</v>
      </c>
      <c r="K31" s="336">
        <f t="shared" si="5"/>
        <v>0</v>
      </c>
      <c r="L31" s="336">
        <f t="shared" si="5"/>
        <v>0</v>
      </c>
      <c r="M31" s="336">
        <f t="shared" si="5"/>
        <v>0</v>
      </c>
      <c r="N31" s="336">
        <f t="shared" si="5"/>
        <v>3926</v>
      </c>
      <c r="O31" s="394">
        <f t="shared" si="0"/>
        <v>898905</v>
      </c>
    </row>
    <row r="32" spans="1:15" ht="13.15" customHeight="1" x14ac:dyDescent="0.25">
      <c r="A32" s="343" t="s">
        <v>498</v>
      </c>
      <c r="B32" s="497" t="s">
        <v>328</v>
      </c>
      <c r="C32" s="333"/>
      <c r="D32" s="333"/>
      <c r="E32" s="333"/>
      <c r="F32" s="333"/>
      <c r="G32" s="339"/>
      <c r="H32" s="346"/>
      <c r="I32" s="457"/>
      <c r="J32" s="339"/>
      <c r="K32" s="339"/>
      <c r="L32" s="346"/>
      <c r="M32" s="457"/>
      <c r="N32" s="346"/>
      <c r="O32" s="394">
        <f t="shared" si="0"/>
        <v>0</v>
      </c>
    </row>
    <row r="33" spans="1:15" x14ac:dyDescent="0.2">
      <c r="A33" s="498" t="s">
        <v>41</v>
      </c>
      <c r="B33" s="495"/>
      <c r="C33" s="489">
        <f>SUM(D33:N33)</f>
        <v>0</v>
      </c>
      <c r="D33" s="333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94">
        <f t="shared" si="0"/>
        <v>0</v>
      </c>
    </row>
    <row r="34" spans="1:15" x14ac:dyDescent="0.2">
      <c r="A34" s="498" t="s">
        <v>580</v>
      </c>
      <c r="B34" s="495"/>
      <c r="C34" s="489">
        <v>0</v>
      </c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94"/>
    </row>
    <row r="35" spans="1:15" x14ac:dyDescent="0.2">
      <c r="A35" s="334" t="s">
        <v>662</v>
      </c>
      <c r="B35" s="335"/>
      <c r="C35" s="494">
        <v>0</v>
      </c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94">
        <f t="shared" si="0"/>
        <v>0</v>
      </c>
    </row>
    <row r="36" spans="1:15" ht="15" x14ac:dyDescent="0.25">
      <c r="A36" s="337" t="s">
        <v>499</v>
      </c>
      <c r="B36" s="338" t="s">
        <v>328</v>
      </c>
      <c r="C36" s="333"/>
      <c r="D36" s="333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94">
        <f t="shared" si="0"/>
        <v>0</v>
      </c>
    </row>
    <row r="37" spans="1:15" s="395" customFormat="1" x14ac:dyDescent="0.2">
      <c r="A37" s="439" t="s">
        <v>41</v>
      </c>
      <c r="B37" s="342"/>
      <c r="C37" s="333">
        <f>SUM(D37:N37)</f>
        <v>0</v>
      </c>
      <c r="D37" s="333"/>
      <c r="E37" s="333"/>
      <c r="F37" s="333"/>
      <c r="G37" s="339"/>
      <c r="H37" s="339"/>
      <c r="I37" s="339"/>
      <c r="J37" s="339"/>
      <c r="K37" s="339"/>
      <c r="L37" s="339"/>
      <c r="M37" s="339"/>
      <c r="N37" s="339"/>
      <c r="O37" s="394">
        <f t="shared" si="0"/>
        <v>0</v>
      </c>
    </row>
    <row r="38" spans="1:15" x14ac:dyDescent="0.2">
      <c r="A38" s="439" t="s">
        <v>580</v>
      </c>
      <c r="B38" s="342"/>
      <c r="C38" s="333">
        <v>0</v>
      </c>
      <c r="D38" s="333"/>
      <c r="E38" s="333"/>
      <c r="F38" s="333"/>
      <c r="G38" s="339"/>
      <c r="H38" s="339"/>
      <c r="I38" s="339"/>
      <c r="J38" s="339"/>
      <c r="K38" s="339"/>
      <c r="L38" s="339"/>
      <c r="M38" s="339"/>
      <c r="N38" s="339"/>
      <c r="O38" s="394"/>
    </row>
    <row r="39" spans="1:15" x14ac:dyDescent="0.2">
      <c r="A39" s="334" t="s">
        <v>662</v>
      </c>
      <c r="B39" s="335"/>
      <c r="C39" s="336">
        <v>0</v>
      </c>
      <c r="D39" s="336"/>
      <c r="E39" s="336"/>
      <c r="F39" s="336"/>
      <c r="G39" s="340"/>
      <c r="H39" s="340"/>
      <c r="I39" s="340"/>
      <c r="J39" s="340"/>
      <c r="K39" s="340"/>
      <c r="L39" s="340"/>
      <c r="M39" s="340"/>
      <c r="N39" s="340"/>
      <c r="O39" s="394">
        <f t="shared" si="0"/>
        <v>0</v>
      </c>
    </row>
    <row r="40" spans="1:15" ht="30" x14ac:dyDescent="0.25">
      <c r="A40" s="337" t="s">
        <v>500</v>
      </c>
      <c r="B40" s="341" t="s">
        <v>328</v>
      </c>
      <c r="C40" s="333"/>
      <c r="D40" s="333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94">
        <f t="shared" si="0"/>
        <v>0</v>
      </c>
    </row>
    <row r="41" spans="1:15" s="395" customFormat="1" x14ac:dyDescent="0.2">
      <c r="A41" s="439" t="s">
        <v>41</v>
      </c>
      <c r="B41" s="342"/>
      <c r="C41" s="333">
        <f>SUM(D41:N41)</f>
        <v>0</v>
      </c>
      <c r="D41" s="333"/>
      <c r="E41" s="333"/>
      <c r="F41" s="333"/>
      <c r="G41" s="339"/>
      <c r="H41" s="339"/>
      <c r="I41" s="339"/>
      <c r="J41" s="339"/>
      <c r="K41" s="339"/>
      <c r="L41" s="339"/>
      <c r="M41" s="339"/>
      <c r="N41" s="339"/>
      <c r="O41" s="394">
        <f t="shared" si="0"/>
        <v>0</v>
      </c>
    </row>
    <row r="42" spans="1:15" x14ac:dyDescent="0.2">
      <c r="A42" s="439" t="s">
        <v>580</v>
      </c>
      <c r="B42" s="342"/>
      <c r="C42" s="333">
        <v>0</v>
      </c>
      <c r="D42" s="333"/>
      <c r="E42" s="333"/>
      <c r="F42" s="333"/>
      <c r="G42" s="339"/>
      <c r="H42" s="339"/>
      <c r="I42" s="339"/>
      <c r="J42" s="339"/>
      <c r="K42" s="339"/>
      <c r="L42" s="339"/>
      <c r="M42" s="339"/>
      <c r="N42" s="339"/>
      <c r="O42" s="394"/>
    </row>
    <row r="43" spans="1:15" x14ac:dyDescent="0.2">
      <c r="A43" s="334" t="s">
        <v>662</v>
      </c>
      <c r="B43" s="335"/>
      <c r="C43" s="336">
        <v>0</v>
      </c>
      <c r="D43" s="336"/>
      <c r="E43" s="336"/>
      <c r="F43" s="336"/>
      <c r="G43" s="340"/>
      <c r="H43" s="340"/>
      <c r="I43" s="340"/>
      <c r="J43" s="340"/>
      <c r="K43" s="340"/>
      <c r="L43" s="340"/>
      <c r="M43" s="340"/>
      <c r="N43" s="340"/>
      <c r="O43" s="394">
        <f t="shared" si="0"/>
        <v>0</v>
      </c>
    </row>
    <row r="44" spans="1:15" ht="60" x14ac:dyDescent="0.25">
      <c r="A44" s="337" t="s">
        <v>501</v>
      </c>
      <c r="B44" s="341" t="s">
        <v>328</v>
      </c>
      <c r="C44" s="333"/>
      <c r="D44" s="333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94">
        <f t="shared" si="0"/>
        <v>0</v>
      </c>
    </row>
    <row r="45" spans="1:15" s="395" customFormat="1" x14ac:dyDescent="0.2">
      <c r="A45" s="439" t="s">
        <v>41</v>
      </c>
      <c r="B45" s="342"/>
      <c r="C45" s="333">
        <f>SUM(D45:N45)</f>
        <v>0</v>
      </c>
      <c r="D45" s="333"/>
      <c r="E45" s="333"/>
      <c r="F45" s="333"/>
      <c r="G45" s="339"/>
      <c r="H45" s="339"/>
      <c r="I45" s="339"/>
      <c r="J45" s="339"/>
      <c r="K45" s="339"/>
      <c r="L45" s="339"/>
      <c r="M45" s="339"/>
      <c r="N45" s="339"/>
      <c r="O45" s="394">
        <f t="shared" si="0"/>
        <v>0</v>
      </c>
    </row>
    <row r="46" spans="1:15" x14ac:dyDescent="0.2">
      <c r="A46" s="439" t="s">
        <v>580</v>
      </c>
      <c r="B46" s="342"/>
      <c r="C46" s="333">
        <v>0</v>
      </c>
      <c r="D46" s="333"/>
      <c r="E46" s="333"/>
      <c r="F46" s="333"/>
      <c r="G46" s="339"/>
      <c r="H46" s="339"/>
      <c r="I46" s="339"/>
      <c r="J46" s="339"/>
      <c r="K46" s="339"/>
      <c r="L46" s="339"/>
      <c r="M46" s="339"/>
      <c r="N46" s="339"/>
      <c r="O46" s="394"/>
    </row>
    <row r="47" spans="1:15" x14ac:dyDescent="0.2">
      <c r="A47" s="334" t="s">
        <v>662</v>
      </c>
      <c r="B47" s="335"/>
      <c r="C47" s="336">
        <v>0</v>
      </c>
      <c r="D47" s="336"/>
      <c r="E47" s="336"/>
      <c r="F47" s="336"/>
      <c r="G47" s="340"/>
      <c r="H47" s="340"/>
      <c r="I47" s="340"/>
      <c r="J47" s="340"/>
      <c r="K47" s="340"/>
      <c r="L47" s="340"/>
      <c r="M47" s="340"/>
      <c r="N47" s="340"/>
      <c r="O47" s="394">
        <f t="shared" si="0"/>
        <v>0</v>
      </c>
    </row>
    <row r="48" spans="1:15" ht="45" x14ac:dyDescent="0.25">
      <c r="A48" s="337" t="s">
        <v>502</v>
      </c>
      <c r="B48" s="341" t="s">
        <v>328</v>
      </c>
      <c r="C48" s="333"/>
      <c r="D48" s="333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94">
        <f t="shared" si="0"/>
        <v>0</v>
      </c>
    </row>
    <row r="49" spans="1:15" s="395" customFormat="1" x14ac:dyDescent="0.2">
      <c r="A49" s="439" t="s">
        <v>41</v>
      </c>
      <c r="B49" s="342"/>
      <c r="C49" s="333">
        <f>SUM(D49:N49)</f>
        <v>0</v>
      </c>
      <c r="D49" s="333"/>
      <c r="E49" s="333"/>
      <c r="F49" s="333"/>
      <c r="G49" s="339"/>
      <c r="H49" s="339"/>
      <c r="I49" s="339"/>
      <c r="J49" s="339"/>
      <c r="K49" s="339"/>
      <c r="L49" s="339"/>
      <c r="M49" s="339"/>
      <c r="N49" s="339"/>
      <c r="O49" s="394">
        <f t="shared" si="0"/>
        <v>0</v>
      </c>
    </row>
    <row r="50" spans="1:15" x14ac:dyDescent="0.2">
      <c r="A50" s="439" t="s">
        <v>580</v>
      </c>
      <c r="B50" s="342"/>
      <c r="C50" s="489">
        <v>0</v>
      </c>
      <c r="D50" s="574"/>
      <c r="E50" s="574"/>
      <c r="F50" s="574"/>
      <c r="G50" s="575"/>
      <c r="H50" s="575"/>
      <c r="I50" s="339"/>
      <c r="J50" s="339"/>
      <c r="K50" s="490"/>
      <c r="L50" s="339"/>
      <c r="M50" s="339"/>
      <c r="N50" s="490"/>
      <c r="O50" s="394"/>
    </row>
    <row r="51" spans="1:15" x14ac:dyDescent="0.2">
      <c r="A51" s="334" t="s">
        <v>662</v>
      </c>
      <c r="B51" s="335"/>
      <c r="C51" s="494">
        <v>0</v>
      </c>
      <c r="D51" s="496"/>
      <c r="E51" s="496"/>
      <c r="F51" s="496"/>
      <c r="G51" s="499"/>
      <c r="H51" s="499"/>
      <c r="I51" s="340"/>
      <c r="J51" s="340"/>
      <c r="K51" s="456"/>
      <c r="L51" s="340"/>
      <c r="M51" s="340"/>
      <c r="N51" s="456"/>
      <c r="O51" s="394">
        <f t="shared" si="0"/>
        <v>0</v>
      </c>
    </row>
    <row r="52" spans="1:15" ht="30" x14ac:dyDescent="0.25">
      <c r="A52" s="337" t="s">
        <v>503</v>
      </c>
      <c r="B52" s="341" t="s">
        <v>328</v>
      </c>
      <c r="C52" s="333"/>
      <c r="D52" s="333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94">
        <f t="shared" si="0"/>
        <v>0</v>
      </c>
    </row>
    <row r="53" spans="1:15" s="395" customFormat="1" x14ac:dyDescent="0.2">
      <c r="A53" s="439" t="s">
        <v>41</v>
      </c>
      <c r="B53" s="342"/>
      <c r="C53" s="333">
        <f>SUM(D53:N53)</f>
        <v>0</v>
      </c>
      <c r="D53" s="333"/>
      <c r="E53" s="333"/>
      <c r="F53" s="333"/>
      <c r="G53" s="339"/>
      <c r="H53" s="339"/>
      <c r="I53" s="339"/>
      <c r="J53" s="339"/>
      <c r="K53" s="339"/>
      <c r="L53" s="339"/>
      <c r="M53" s="339"/>
      <c r="N53" s="339"/>
      <c r="O53" s="394">
        <f t="shared" si="0"/>
        <v>0</v>
      </c>
    </row>
    <row r="54" spans="1:15" x14ac:dyDescent="0.2">
      <c r="A54" s="439" t="s">
        <v>580</v>
      </c>
      <c r="B54" s="342"/>
      <c r="C54" s="333">
        <v>0</v>
      </c>
      <c r="D54" s="333"/>
      <c r="E54" s="333"/>
      <c r="F54" s="333"/>
      <c r="G54" s="339"/>
      <c r="H54" s="339"/>
      <c r="I54" s="339"/>
      <c r="J54" s="339"/>
      <c r="K54" s="339"/>
      <c r="L54" s="339"/>
      <c r="M54" s="339"/>
      <c r="N54" s="339"/>
      <c r="O54" s="394"/>
    </row>
    <row r="55" spans="1:15" x14ac:dyDescent="0.2">
      <c r="A55" s="334" t="s">
        <v>663</v>
      </c>
      <c r="B55" s="335"/>
      <c r="C55" s="336">
        <v>0</v>
      </c>
      <c r="D55" s="336"/>
      <c r="E55" s="336"/>
      <c r="F55" s="336"/>
      <c r="G55" s="340"/>
      <c r="H55" s="340"/>
      <c r="I55" s="340"/>
      <c r="J55" s="340"/>
      <c r="K55" s="340"/>
      <c r="L55" s="340"/>
      <c r="M55" s="340"/>
      <c r="N55" s="340"/>
      <c r="O55" s="394">
        <f t="shared" si="0"/>
        <v>0</v>
      </c>
    </row>
    <row r="56" spans="1:15" ht="15" x14ac:dyDescent="0.25">
      <c r="A56" s="337" t="s">
        <v>504</v>
      </c>
      <c r="B56" s="341" t="s">
        <v>328</v>
      </c>
      <c r="C56" s="333"/>
      <c r="D56" s="333"/>
      <c r="E56" s="339"/>
      <c r="F56" s="339"/>
      <c r="G56" s="339"/>
      <c r="H56" s="339"/>
      <c r="I56" s="339"/>
      <c r="J56" s="339"/>
      <c r="K56" s="339"/>
      <c r="L56" s="339"/>
      <c r="M56" s="339"/>
      <c r="N56" s="346"/>
      <c r="O56" s="394">
        <f t="shared" si="0"/>
        <v>0</v>
      </c>
    </row>
    <row r="57" spans="1:15" s="395" customFormat="1" x14ac:dyDescent="0.2">
      <c r="A57" s="498" t="s">
        <v>41</v>
      </c>
      <c r="B57" s="342"/>
      <c r="C57" s="333">
        <f>SUM(D57:N57)</f>
        <v>0</v>
      </c>
      <c r="D57" s="333"/>
      <c r="E57" s="333"/>
      <c r="F57" s="333"/>
      <c r="G57" s="339"/>
      <c r="H57" s="339"/>
      <c r="I57" s="339"/>
      <c r="J57" s="339"/>
      <c r="K57" s="339"/>
      <c r="L57" s="339"/>
      <c r="M57" s="339"/>
      <c r="N57" s="339"/>
      <c r="O57" s="394">
        <f t="shared" si="0"/>
        <v>0</v>
      </c>
    </row>
    <row r="58" spans="1:15" x14ac:dyDescent="0.2">
      <c r="A58" s="498" t="s">
        <v>580</v>
      </c>
      <c r="B58" s="342"/>
      <c r="C58" s="333">
        <v>0</v>
      </c>
      <c r="D58" s="333"/>
      <c r="E58" s="333"/>
      <c r="F58" s="333"/>
      <c r="G58" s="339"/>
      <c r="H58" s="339"/>
      <c r="I58" s="339"/>
      <c r="J58" s="339"/>
      <c r="K58" s="339"/>
      <c r="L58" s="339"/>
      <c r="M58" s="339"/>
      <c r="N58" s="339"/>
      <c r="O58" s="394"/>
    </row>
    <row r="59" spans="1:15" x14ac:dyDescent="0.2">
      <c r="A59" s="334" t="s">
        <v>663</v>
      </c>
      <c r="B59" s="335"/>
      <c r="C59" s="336">
        <v>0</v>
      </c>
      <c r="D59" s="336"/>
      <c r="E59" s="336"/>
      <c r="F59" s="336"/>
      <c r="G59" s="340"/>
      <c r="H59" s="340"/>
      <c r="I59" s="340"/>
      <c r="J59" s="340"/>
      <c r="K59" s="340"/>
      <c r="L59" s="340"/>
      <c r="M59" s="340"/>
      <c r="N59" s="340"/>
      <c r="O59" s="394">
        <f t="shared" si="0"/>
        <v>0</v>
      </c>
    </row>
    <row r="60" spans="1:15" ht="15" x14ac:dyDescent="0.25">
      <c r="A60" s="337" t="s">
        <v>505</v>
      </c>
      <c r="B60" s="341" t="s">
        <v>328</v>
      </c>
      <c r="C60" s="333"/>
      <c r="D60" s="333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94">
        <f t="shared" si="0"/>
        <v>0</v>
      </c>
    </row>
    <row r="61" spans="1:15" s="395" customFormat="1" x14ac:dyDescent="0.2">
      <c r="A61" s="439" t="s">
        <v>41</v>
      </c>
      <c r="B61" s="342"/>
      <c r="C61" s="333">
        <f>SUM(D61:N61)</f>
        <v>30000</v>
      </c>
      <c r="D61" s="333"/>
      <c r="E61" s="333"/>
      <c r="F61" s="333"/>
      <c r="G61" s="339"/>
      <c r="H61" s="339"/>
      <c r="I61" s="339"/>
      <c r="J61" s="339"/>
      <c r="K61" s="339"/>
      <c r="L61" s="339">
        <v>30000</v>
      </c>
      <c r="M61" s="339"/>
      <c r="N61" s="339"/>
      <c r="O61" s="394">
        <f t="shared" si="0"/>
        <v>30000</v>
      </c>
    </row>
    <row r="62" spans="1:15" x14ac:dyDescent="0.2">
      <c r="A62" s="439" t="s">
        <v>580</v>
      </c>
      <c r="B62" s="342"/>
      <c r="C62" s="333">
        <f>SUM(D62:N62)</f>
        <v>30000</v>
      </c>
      <c r="D62" s="333"/>
      <c r="E62" s="333"/>
      <c r="F62" s="333"/>
      <c r="G62" s="339"/>
      <c r="H62" s="339"/>
      <c r="I62" s="339"/>
      <c r="J62" s="339"/>
      <c r="K62" s="339"/>
      <c r="L62" s="339">
        <v>30000</v>
      </c>
      <c r="M62" s="339"/>
      <c r="N62" s="339"/>
      <c r="O62" s="394"/>
    </row>
    <row r="63" spans="1:15" x14ac:dyDescent="0.2">
      <c r="A63" s="334" t="s">
        <v>663</v>
      </c>
      <c r="B63" s="335"/>
      <c r="C63" s="336">
        <f>SUM(D63:N63)</f>
        <v>30000</v>
      </c>
      <c r="D63" s="336"/>
      <c r="E63" s="336"/>
      <c r="F63" s="336"/>
      <c r="G63" s="340"/>
      <c r="H63" s="340"/>
      <c r="I63" s="340"/>
      <c r="J63" s="340"/>
      <c r="K63" s="340"/>
      <c r="L63" s="340">
        <v>30000</v>
      </c>
      <c r="M63" s="340"/>
      <c r="N63" s="340"/>
      <c r="O63" s="394">
        <f t="shared" si="0"/>
        <v>30000</v>
      </c>
    </row>
    <row r="64" spans="1:15" ht="30" x14ac:dyDescent="0.25">
      <c r="A64" s="337" t="s">
        <v>506</v>
      </c>
      <c r="B64" s="341" t="s">
        <v>328</v>
      </c>
      <c r="C64" s="333"/>
      <c r="D64" s="333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94">
        <f t="shared" si="0"/>
        <v>0</v>
      </c>
    </row>
    <row r="65" spans="1:15" s="395" customFormat="1" x14ac:dyDescent="0.2">
      <c r="A65" s="439" t="s">
        <v>41</v>
      </c>
      <c r="B65" s="342"/>
      <c r="C65" s="333">
        <f>SUM(D65:N65)</f>
        <v>0</v>
      </c>
      <c r="D65" s="333"/>
      <c r="E65" s="333"/>
      <c r="F65" s="333"/>
      <c r="G65" s="339"/>
      <c r="H65" s="339"/>
      <c r="I65" s="339"/>
      <c r="J65" s="339"/>
      <c r="K65" s="339"/>
      <c r="L65" s="339"/>
      <c r="M65" s="339"/>
      <c r="N65" s="339"/>
      <c r="O65" s="394">
        <f t="shared" si="0"/>
        <v>0</v>
      </c>
    </row>
    <row r="66" spans="1:15" x14ac:dyDescent="0.2">
      <c r="A66" s="439" t="s">
        <v>580</v>
      </c>
      <c r="B66" s="342"/>
      <c r="C66" s="333">
        <v>0</v>
      </c>
      <c r="D66" s="333"/>
      <c r="E66" s="333"/>
      <c r="F66" s="333"/>
      <c r="G66" s="339"/>
      <c r="H66" s="339"/>
      <c r="I66" s="339"/>
      <c r="J66" s="339"/>
      <c r="K66" s="339"/>
      <c r="L66" s="339"/>
      <c r="M66" s="339"/>
      <c r="N66" s="339"/>
      <c r="O66" s="394"/>
    </row>
    <row r="67" spans="1:15" x14ac:dyDescent="0.2">
      <c r="A67" s="439" t="s">
        <v>742</v>
      </c>
      <c r="B67" s="342"/>
      <c r="C67" s="333">
        <v>2802</v>
      </c>
      <c r="D67" s="333"/>
      <c r="E67" s="333">
        <v>2802</v>
      </c>
      <c r="F67" s="333"/>
      <c r="G67" s="339"/>
      <c r="H67" s="339"/>
      <c r="I67" s="339"/>
      <c r="J67" s="339"/>
      <c r="K67" s="339"/>
      <c r="L67" s="339"/>
      <c r="M67" s="339"/>
      <c r="N67" s="339"/>
      <c r="O67" s="394"/>
    </row>
    <row r="68" spans="1:15" x14ac:dyDescent="0.2">
      <c r="A68" s="439" t="s">
        <v>629</v>
      </c>
      <c r="B68" s="342"/>
      <c r="C68" s="333">
        <f>SUM(C67)</f>
        <v>2802</v>
      </c>
      <c r="D68" s="333">
        <f t="shared" ref="D68:N68" si="6">SUM(D67)</f>
        <v>0</v>
      </c>
      <c r="E68" s="333">
        <f t="shared" si="6"/>
        <v>2802</v>
      </c>
      <c r="F68" s="333">
        <f t="shared" si="6"/>
        <v>0</v>
      </c>
      <c r="G68" s="333">
        <f t="shared" si="6"/>
        <v>0</v>
      </c>
      <c r="H68" s="333">
        <f t="shared" si="6"/>
        <v>0</v>
      </c>
      <c r="I68" s="333">
        <f t="shared" si="6"/>
        <v>0</v>
      </c>
      <c r="J68" s="333">
        <f t="shared" si="6"/>
        <v>0</v>
      </c>
      <c r="K68" s="333">
        <f t="shared" si="6"/>
        <v>0</v>
      </c>
      <c r="L68" s="333">
        <f t="shared" si="6"/>
        <v>0</v>
      </c>
      <c r="M68" s="333">
        <f t="shared" si="6"/>
        <v>0</v>
      </c>
      <c r="N68" s="333">
        <f t="shared" si="6"/>
        <v>0</v>
      </c>
      <c r="O68" s="394"/>
    </row>
    <row r="69" spans="1:15" x14ac:dyDescent="0.2">
      <c r="A69" s="334" t="s">
        <v>663</v>
      </c>
      <c r="B69" s="342"/>
      <c r="C69" s="333">
        <f>SUM(C66+C68)</f>
        <v>2802</v>
      </c>
      <c r="D69" s="333">
        <f t="shared" ref="D69:N69" si="7">SUM(D66+D68)</f>
        <v>0</v>
      </c>
      <c r="E69" s="333">
        <f t="shared" si="7"/>
        <v>2802</v>
      </c>
      <c r="F69" s="333">
        <f t="shared" si="7"/>
        <v>0</v>
      </c>
      <c r="G69" s="333">
        <f t="shared" si="7"/>
        <v>0</v>
      </c>
      <c r="H69" s="333">
        <f t="shared" si="7"/>
        <v>0</v>
      </c>
      <c r="I69" s="333">
        <f t="shared" si="7"/>
        <v>0</v>
      </c>
      <c r="J69" s="333">
        <f t="shared" si="7"/>
        <v>0</v>
      </c>
      <c r="K69" s="333">
        <f t="shared" si="7"/>
        <v>0</v>
      </c>
      <c r="L69" s="333">
        <f t="shared" si="7"/>
        <v>0</v>
      </c>
      <c r="M69" s="333">
        <f t="shared" si="7"/>
        <v>0</v>
      </c>
      <c r="N69" s="333">
        <f t="shared" si="7"/>
        <v>0</v>
      </c>
      <c r="O69" s="394">
        <f t="shared" si="0"/>
        <v>2802</v>
      </c>
    </row>
    <row r="70" spans="1:15" s="577" customFormat="1" ht="15" x14ac:dyDescent="0.25">
      <c r="A70" s="564" t="s">
        <v>510</v>
      </c>
      <c r="B70" s="565" t="s">
        <v>328</v>
      </c>
      <c r="C70" s="464"/>
      <c r="D70" s="573"/>
      <c r="E70" s="573"/>
      <c r="F70" s="573"/>
      <c r="G70" s="576"/>
      <c r="H70" s="576"/>
      <c r="I70" s="576"/>
      <c r="J70" s="576"/>
      <c r="K70" s="576"/>
      <c r="L70" s="576"/>
      <c r="M70" s="576"/>
      <c r="N70" s="576"/>
      <c r="O70" s="394">
        <f t="shared" si="0"/>
        <v>0</v>
      </c>
    </row>
    <row r="71" spans="1:15" s="577" customFormat="1" x14ac:dyDescent="0.2">
      <c r="A71" s="568" t="s">
        <v>41</v>
      </c>
      <c r="B71" s="569"/>
      <c r="C71" s="464">
        <f>SUM(D71:N71)</f>
        <v>0</v>
      </c>
      <c r="D71" s="464"/>
      <c r="E71" s="464"/>
      <c r="F71" s="464"/>
      <c r="G71" s="566"/>
      <c r="H71" s="566"/>
      <c r="I71" s="566"/>
      <c r="J71" s="566">
        <v>0</v>
      </c>
      <c r="K71" s="566"/>
      <c r="L71" s="566"/>
      <c r="M71" s="566"/>
      <c r="N71" s="566"/>
      <c r="O71" s="394">
        <f t="shared" si="0"/>
        <v>0</v>
      </c>
    </row>
    <row r="72" spans="1:15" s="577" customFormat="1" x14ac:dyDescent="0.2">
      <c r="A72" s="568" t="s">
        <v>580</v>
      </c>
      <c r="B72" s="569"/>
      <c r="C72" s="464">
        <v>0</v>
      </c>
      <c r="D72" s="464"/>
      <c r="E72" s="464"/>
      <c r="F72" s="464"/>
      <c r="G72" s="566"/>
      <c r="H72" s="566"/>
      <c r="I72" s="566"/>
      <c r="J72" s="566"/>
      <c r="K72" s="566"/>
      <c r="L72" s="566"/>
      <c r="M72" s="566"/>
      <c r="N72" s="566"/>
      <c r="O72" s="394"/>
    </row>
    <row r="73" spans="1:15" s="577" customFormat="1" x14ac:dyDescent="0.2">
      <c r="A73" s="570" t="s">
        <v>645</v>
      </c>
      <c r="B73" s="571"/>
      <c r="C73" s="523">
        <v>0</v>
      </c>
      <c r="D73" s="464"/>
      <c r="E73" s="464"/>
      <c r="F73" s="464"/>
      <c r="G73" s="566"/>
      <c r="H73" s="566"/>
      <c r="I73" s="566"/>
      <c r="J73" s="566"/>
      <c r="K73" s="566"/>
      <c r="L73" s="566"/>
      <c r="M73" s="566"/>
      <c r="N73" s="566"/>
      <c r="O73" s="394">
        <f t="shared" si="0"/>
        <v>0</v>
      </c>
    </row>
    <row r="74" spans="1:15" s="577" customFormat="1" ht="15" x14ac:dyDescent="0.25">
      <c r="A74" s="564" t="s">
        <v>511</v>
      </c>
      <c r="B74" s="565" t="s">
        <v>328</v>
      </c>
      <c r="C74" s="464"/>
      <c r="D74" s="573"/>
      <c r="E74" s="573"/>
      <c r="F74" s="573"/>
      <c r="G74" s="576"/>
      <c r="H74" s="576"/>
      <c r="I74" s="576"/>
      <c r="J74" s="576"/>
      <c r="K74" s="576"/>
      <c r="L74" s="576"/>
      <c r="M74" s="576"/>
      <c r="N74" s="576"/>
      <c r="O74" s="394">
        <f t="shared" si="0"/>
        <v>0</v>
      </c>
    </row>
    <row r="75" spans="1:15" s="577" customFormat="1" x14ac:dyDescent="0.2">
      <c r="A75" s="568" t="s">
        <v>41</v>
      </c>
      <c r="B75" s="569"/>
      <c r="C75" s="464">
        <f>SUM(D75:N75)</f>
        <v>0</v>
      </c>
      <c r="D75" s="464"/>
      <c r="E75" s="464"/>
      <c r="F75" s="464"/>
      <c r="G75" s="566"/>
      <c r="H75" s="566"/>
      <c r="I75" s="566"/>
      <c r="J75" s="566">
        <v>0</v>
      </c>
      <c r="K75" s="566"/>
      <c r="L75" s="566"/>
      <c r="M75" s="566"/>
      <c r="N75" s="566"/>
      <c r="O75" s="394">
        <f t="shared" si="0"/>
        <v>0</v>
      </c>
    </row>
    <row r="76" spans="1:15" s="577" customFormat="1" x14ac:dyDescent="0.2">
      <c r="A76" s="568" t="s">
        <v>580</v>
      </c>
      <c r="B76" s="569"/>
      <c r="C76" s="464">
        <v>0</v>
      </c>
      <c r="D76" s="464"/>
      <c r="E76" s="464"/>
      <c r="F76" s="464"/>
      <c r="G76" s="566"/>
      <c r="H76" s="566"/>
      <c r="I76" s="566"/>
      <c r="J76" s="566"/>
      <c r="K76" s="566"/>
      <c r="L76" s="566"/>
      <c r="M76" s="566"/>
      <c r="N76" s="566"/>
      <c r="O76" s="394"/>
    </row>
    <row r="77" spans="1:15" s="577" customFormat="1" x14ac:dyDescent="0.2">
      <c r="A77" s="570" t="s">
        <v>645</v>
      </c>
      <c r="B77" s="569"/>
      <c r="C77" s="523">
        <v>0</v>
      </c>
      <c r="D77" s="523"/>
      <c r="E77" s="523"/>
      <c r="F77" s="523"/>
      <c r="G77" s="572"/>
      <c r="H77" s="572"/>
      <c r="I77" s="572"/>
      <c r="J77" s="572"/>
      <c r="K77" s="572"/>
      <c r="L77" s="572"/>
      <c r="M77" s="572"/>
      <c r="N77" s="572"/>
      <c r="O77" s="394">
        <f t="shared" si="0"/>
        <v>0</v>
      </c>
    </row>
    <row r="78" spans="1:15" ht="45" x14ac:dyDescent="0.25">
      <c r="A78" s="343" t="s">
        <v>559</v>
      </c>
      <c r="B78" s="344"/>
      <c r="C78" s="333"/>
      <c r="D78" s="333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94">
        <f t="shared" si="0"/>
        <v>0</v>
      </c>
    </row>
    <row r="79" spans="1:15" s="395" customFormat="1" x14ac:dyDescent="0.2">
      <c r="A79" s="439" t="s">
        <v>41</v>
      </c>
      <c r="B79" s="342"/>
      <c r="C79" s="333">
        <f>SUM(D79:N79)</f>
        <v>0</v>
      </c>
      <c r="D79" s="333"/>
      <c r="E79" s="333"/>
      <c r="F79" s="333"/>
      <c r="G79" s="339"/>
      <c r="H79" s="339"/>
      <c r="I79" s="339"/>
      <c r="J79" s="339"/>
      <c r="K79" s="339"/>
      <c r="L79" s="339"/>
      <c r="M79" s="339"/>
      <c r="N79" s="339"/>
      <c r="O79" s="394">
        <f t="shared" si="0"/>
        <v>0</v>
      </c>
    </row>
    <row r="80" spans="1:15" x14ac:dyDescent="0.2">
      <c r="A80" s="439" t="s">
        <v>580</v>
      </c>
      <c r="B80" s="342"/>
      <c r="C80" s="333">
        <v>0</v>
      </c>
      <c r="D80" s="333"/>
      <c r="E80" s="333"/>
      <c r="F80" s="333"/>
      <c r="G80" s="339"/>
      <c r="H80" s="339"/>
      <c r="I80" s="339"/>
      <c r="J80" s="339"/>
      <c r="K80" s="339"/>
      <c r="L80" s="339"/>
      <c r="M80" s="339"/>
      <c r="N80" s="339"/>
      <c r="O80" s="394"/>
    </row>
    <row r="81" spans="1:15" x14ac:dyDescent="0.2">
      <c r="A81" s="334" t="s">
        <v>662</v>
      </c>
      <c r="B81" s="335"/>
      <c r="C81" s="336">
        <v>0</v>
      </c>
      <c r="D81" s="336"/>
      <c r="E81" s="336"/>
      <c r="F81" s="336"/>
      <c r="G81" s="340"/>
      <c r="H81" s="340"/>
      <c r="I81" s="340"/>
      <c r="J81" s="340"/>
      <c r="K81" s="340"/>
      <c r="L81" s="340"/>
      <c r="M81" s="340"/>
      <c r="N81" s="340"/>
      <c r="O81" s="394">
        <f t="shared" si="0"/>
        <v>0</v>
      </c>
    </row>
    <row r="82" spans="1:15" ht="15" x14ac:dyDescent="0.25">
      <c r="A82" s="441" t="s">
        <v>428</v>
      </c>
      <c r="B82" s="341" t="s">
        <v>328</v>
      </c>
      <c r="C82" s="333"/>
      <c r="D82" s="333"/>
      <c r="E82" s="333"/>
      <c r="F82" s="333"/>
      <c r="G82" s="339"/>
      <c r="H82" s="339"/>
      <c r="I82" s="339"/>
      <c r="J82" s="339"/>
      <c r="K82" s="339"/>
      <c r="L82" s="339"/>
      <c r="M82" s="339"/>
      <c r="N82" s="339"/>
      <c r="O82" s="394">
        <f t="shared" si="0"/>
        <v>0</v>
      </c>
    </row>
    <row r="83" spans="1:15" ht="15" x14ac:dyDescent="0.25">
      <c r="A83" s="439" t="s">
        <v>429</v>
      </c>
      <c r="B83" s="341"/>
      <c r="C83" s="333"/>
      <c r="D83" s="333"/>
      <c r="E83" s="333"/>
      <c r="F83" s="333"/>
      <c r="G83" s="339"/>
      <c r="H83" s="339"/>
      <c r="I83" s="339"/>
      <c r="J83" s="339"/>
      <c r="K83" s="339"/>
      <c r="L83" s="339"/>
      <c r="M83" s="339"/>
      <c r="N83" s="339"/>
      <c r="O83" s="394">
        <f t="shared" si="0"/>
        <v>0</v>
      </c>
    </row>
    <row r="84" spans="1:15" ht="15" x14ac:dyDescent="0.25">
      <c r="A84" s="441" t="s">
        <v>430</v>
      </c>
      <c r="B84" s="341" t="s">
        <v>328</v>
      </c>
      <c r="C84" s="333"/>
      <c r="D84" s="333"/>
      <c r="E84" s="333"/>
      <c r="F84" s="333"/>
      <c r="G84" s="339"/>
      <c r="H84" s="339"/>
      <c r="I84" s="339"/>
      <c r="J84" s="339"/>
      <c r="K84" s="339"/>
      <c r="L84" s="339"/>
      <c r="M84" s="339"/>
      <c r="N84" s="339"/>
      <c r="O84" s="394">
        <f t="shared" si="0"/>
        <v>0</v>
      </c>
    </row>
    <row r="85" spans="1:15" ht="15" x14ac:dyDescent="0.25">
      <c r="A85" s="439" t="s">
        <v>429</v>
      </c>
      <c r="B85" s="341"/>
      <c r="C85" s="333"/>
      <c r="D85" s="333"/>
      <c r="E85" s="333"/>
      <c r="F85" s="333"/>
      <c r="G85" s="339"/>
      <c r="H85" s="339"/>
      <c r="I85" s="339"/>
      <c r="J85" s="339"/>
      <c r="K85" s="339"/>
      <c r="L85" s="339"/>
      <c r="M85" s="339"/>
      <c r="N85" s="339"/>
      <c r="O85" s="394">
        <f t="shared" si="0"/>
        <v>0</v>
      </c>
    </row>
    <row r="86" spans="1:15" ht="15" x14ac:dyDescent="0.25">
      <c r="A86" s="441" t="s">
        <v>431</v>
      </c>
      <c r="B86" s="341" t="s">
        <v>435</v>
      </c>
      <c r="C86" s="333"/>
      <c r="D86" s="333"/>
      <c r="E86" s="333"/>
      <c r="F86" s="333"/>
      <c r="G86" s="339"/>
      <c r="H86" s="339"/>
      <c r="I86" s="339"/>
      <c r="J86" s="339"/>
      <c r="K86" s="339"/>
      <c r="L86" s="339"/>
      <c r="M86" s="339"/>
      <c r="N86" s="339"/>
      <c r="O86" s="394">
        <f t="shared" si="0"/>
        <v>0</v>
      </c>
    </row>
    <row r="87" spans="1:15" ht="15" x14ac:dyDescent="0.25">
      <c r="A87" s="439" t="s">
        <v>429</v>
      </c>
      <c r="B87" s="341"/>
      <c r="C87" s="333"/>
      <c r="D87" s="333"/>
      <c r="E87" s="333"/>
      <c r="F87" s="333"/>
      <c r="G87" s="339"/>
      <c r="H87" s="339"/>
      <c r="I87" s="339"/>
      <c r="J87" s="339"/>
      <c r="K87" s="339"/>
      <c r="L87" s="339"/>
      <c r="M87" s="339"/>
      <c r="N87" s="339"/>
      <c r="O87" s="394">
        <f t="shared" si="0"/>
        <v>0</v>
      </c>
    </row>
    <row r="88" spans="1:15" ht="15" x14ac:dyDescent="0.25">
      <c r="A88" s="441" t="s">
        <v>432</v>
      </c>
      <c r="B88" s="341" t="s">
        <v>435</v>
      </c>
      <c r="C88" s="333"/>
      <c r="D88" s="333"/>
      <c r="E88" s="333"/>
      <c r="F88" s="333"/>
      <c r="G88" s="339"/>
      <c r="H88" s="339"/>
      <c r="I88" s="339"/>
      <c r="J88" s="339"/>
      <c r="K88" s="339"/>
      <c r="L88" s="339"/>
      <c r="M88" s="339"/>
      <c r="N88" s="339"/>
      <c r="O88" s="394">
        <f t="shared" si="0"/>
        <v>0</v>
      </c>
    </row>
    <row r="89" spans="1:15" ht="15" x14ac:dyDescent="0.25">
      <c r="A89" s="439" t="s">
        <v>429</v>
      </c>
      <c r="B89" s="341"/>
      <c r="C89" s="333"/>
      <c r="D89" s="333"/>
      <c r="E89" s="333"/>
      <c r="F89" s="333"/>
      <c r="G89" s="339"/>
      <c r="H89" s="339"/>
      <c r="I89" s="339"/>
      <c r="J89" s="339"/>
      <c r="K89" s="339"/>
      <c r="L89" s="339"/>
      <c r="M89" s="339"/>
      <c r="N89" s="339"/>
      <c r="O89" s="394">
        <f t="shared" si="0"/>
        <v>0</v>
      </c>
    </row>
    <row r="90" spans="1:15" ht="15" x14ac:dyDescent="0.25">
      <c r="A90" s="441" t="s">
        <v>433</v>
      </c>
      <c r="B90" s="341" t="s">
        <v>328</v>
      </c>
      <c r="C90" s="333"/>
      <c r="D90" s="333"/>
      <c r="E90" s="333"/>
      <c r="F90" s="333"/>
      <c r="G90" s="339"/>
      <c r="H90" s="339"/>
      <c r="I90" s="339"/>
      <c r="J90" s="339"/>
      <c r="K90" s="339"/>
      <c r="L90" s="339"/>
      <c r="M90" s="339"/>
      <c r="N90" s="339"/>
      <c r="O90" s="394">
        <f t="shared" si="0"/>
        <v>0</v>
      </c>
    </row>
    <row r="91" spans="1:15" ht="15" x14ac:dyDescent="0.25">
      <c r="A91" s="439" t="s">
        <v>429</v>
      </c>
      <c r="B91" s="341"/>
      <c r="C91" s="333"/>
      <c r="D91" s="333"/>
      <c r="E91" s="333"/>
      <c r="F91" s="333"/>
      <c r="G91" s="339"/>
      <c r="H91" s="339"/>
      <c r="I91" s="339"/>
      <c r="J91" s="339"/>
      <c r="K91" s="339"/>
      <c r="L91" s="339"/>
      <c r="M91" s="339"/>
      <c r="N91" s="339"/>
      <c r="O91" s="394">
        <f t="shared" si="0"/>
        <v>0</v>
      </c>
    </row>
    <row r="92" spans="1:15" ht="15" x14ac:dyDescent="0.25">
      <c r="A92" s="441" t="s">
        <v>434</v>
      </c>
      <c r="B92" s="341" t="s">
        <v>435</v>
      </c>
      <c r="C92" s="333"/>
      <c r="D92" s="333"/>
      <c r="E92" s="333"/>
      <c r="F92" s="333"/>
      <c r="G92" s="339"/>
      <c r="H92" s="339"/>
      <c r="I92" s="339"/>
      <c r="J92" s="339"/>
      <c r="K92" s="339"/>
      <c r="L92" s="339"/>
      <c r="M92" s="339"/>
      <c r="N92" s="339"/>
      <c r="O92" s="394">
        <f t="shared" si="0"/>
        <v>0</v>
      </c>
    </row>
    <row r="93" spans="1:15" x14ac:dyDescent="0.2">
      <c r="A93" s="439" t="s">
        <v>429</v>
      </c>
      <c r="B93" s="342"/>
      <c r="C93" s="333"/>
      <c r="D93" s="333"/>
      <c r="E93" s="333"/>
      <c r="F93" s="333"/>
      <c r="G93" s="339"/>
      <c r="H93" s="339"/>
      <c r="I93" s="339"/>
      <c r="J93" s="339"/>
      <c r="K93" s="339"/>
      <c r="L93" s="339"/>
      <c r="M93" s="339"/>
      <c r="N93" s="339"/>
      <c r="O93" s="394">
        <f t="shared" si="0"/>
        <v>0</v>
      </c>
    </row>
    <row r="94" spans="1:15" ht="30" x14ac:dyDescent="0.25">
      <c r="A94" s="343" t="s">
        <v>560</v>
      </c>
      <c r="B94" s="344" t="s">
        <v>328</v>
      </c>
      <c r="C94" s="345"/>
      <c r="D94" s="345"/>
      <c r="E94" s="345"/>
      <c r="F94" s="345"/>
      <c r="G94" s="346"/>
      <c r="H94" s="346"/>
      <c r="I94" s="346"/>
      <c r="J94" s="346"/>
      <c r="K94" s="346"/>
      <c r="L94" s="346"/>
      <c r="M94" s="346"/>
      <c r="N94" s="346"/>
      <c r="O94" s="394">
        <f t="shared" si="0"/>
        <v>0</v>
      </c>
    </row>
    <row r="95" spans="1:15" x14ac:dyDescent="0.2">
      <c r="A95" s="439" t="s">
        <v>41</v>
      </c>
      <c r="B95" s="342"/>
      <c r="C95" s="333">
        <f>SUM(D95:N95)</f>
        <v>0</v>
      </c>
      <c r="D95" s="333"/>
      <c r="E95" s="333"/>
      <c r="F95" s="333"/>
      <c r="G95" s="339"/>
      <c r="H95" s="339"/>
      <c r="I95" s="339"/>
      <c r="J95" s="339"/>
      <c r="K95" s="339"/>
      <c r="L95" s="339"/>
      <c r="M95" s="339"/>
      <c r="N95" s="339"/>
      <c r="O95" s="394">
        <f t="shared" si="0"/>
        <v>0</v>
      </c>
    </row>
    <row r="96" spans="1:15" x14ac:dyDescent="0.2">
      <c r="A96" s="439" t="s">
        <v>580</v>
      </c>
      <c r="B96" s="605"/>
      <c r="C96" s="333">
        <v>0</v>
      </c>
      <c r="D96" s="489"/>
      <c r="E96" s="333"/>
      <c r="F96" s="333"/>
      <c r="G96" s="339"/>
      <c r="H96" s="490"/>
      <c r="I96" s="339"/>
      <c r="J96" s="339"/>
      <c r="K96" s="457"/>
      <c r="L96" s="490"/>
      <c r="M96" s="339"/>
      <c r="N96" s="575"/>
      <c r="O96" s="394"/>
    </row>
    <row r="97" spans="1:15" x14ac:dyDescent="0.2">
      <c r="A97" s="334" t="s">
        <v>662</v>
      </c>
      <c r="B97" s="493"/>
      <c r="C97" s="336">
        <v>0</v>
      </c>
      <c r="D97" s="494"/>
      <c r="E97" s="336"/>
      <c r="F97" s="336"/>
      <c r="G97" s="340"/>
      <c r="H97" s="456"/>
      <c r="I97" s="340"/>
      <c r="J97" s="340"/>
      <c r="K97" s="500"/>
      <c r="L97" s="456"/>
      <c r="M97" s="340"/>
      <c r="N97" s="499"/>
      <c r="O97" s="394">
        <f t="shared" si="0"/>
        <v>0</v>
      </c>
    </row>
    <row r="98" spans="1:15" ht="45" x14ac:dyDescent="0.25">
      <c r="A98" s="337" t="s">
        <v>561</v>
      </c>
      <c r="B98" s="341" t="s">
        <v>328</v>
      </c>
      <c r="C98" s="333"/>
      <c r="D98" s="345"/>
      <c r="E98" s="501"/>
      <c r="F98" s="333"/>
      <c r="G98" s="346"/>
      <c r="H98" s="346"/>
      <c r="I98" s="457"/>
      <c r="J98" s="339"/>
      <c r="K98" s="339"/>
      <c r="L98" s="339"/>
      <c r="M98" s="339"/>
      <c r="N98" s="339"/>
      <c r="O98" s="394">
        <f t="shared" ref="O98:O151" si="8">SUM(D98:N98)</f>
        <v>0</v>
      </c>
    </row>
    <row r="99" spans="1:15" x14ac:dyDescent="0.2">
      <c r="A99" s="498" t="s">
        <v>41</v>
      </c>
      <c r="B99" s="342"/>
      <c r="C99" s="333">
        <f>SUM(D99:N99)</f>
        <v>0</v>
      </c>
      <c r="D99" s="333"/>
      <c r="E99" s="333"/>
      <c r="F99" s="333"/>
      <c r="G99" s="339"/>
      <c r="H99" s="339"/>
      <c r="I99" s="339"/>
      <c r="J99" s="339"/>
      <c r="K99" s="339"/>
      <c r="L99" s="339"/>
      <c r="M99" s="339"/>
      <c r="N99" s="490"/>
      <c r="O99" s="394">
        <f t="shared" si="8"/>
        <v>0</v>
      </c>
    </row>
    <row r="100" spans="1:15" x14ac:dyDescent="0.2">
      <c r="A100" s="498" t="s">
        <v>580</v>
      </c>
      <c r="B100" s="342"/>
      <c r="C100" s="333">
        <v>0</v>
      </c>
      <c r="D100" s="333"/>
      <c r="E100" s="333"/>
      <c r="F100" s="333"/>
      <c r="G100" s="339"/>
      <c r="H100" s="339"/>
      <c r="I100" s="339"/>
      <c r="J100" s="339"/>
      <c r="K100" s="339"/>
      <c r="L100" s="339"/>
      <c r="M100" s="339"/>
      <c r="N100" s="490"/>
      <c r="O100" s="394"/>
    </row>
    <row r="101" spans="1:15" x14ac:dyDescent="0.2">
      <c r="A101" s="334" t="s">
        <v>662</v>
      </c>
      <c r="B101" s="335"/>
      <c r="C101" s="336">
        <v>0</v>
      </c>
      <c r="D101" s="336"/>
      <c r="E101" s="336"/>
      <c r="F101" s="336"/>
      <c r="G101" s="340"/>
      <c r="H101" s="340"/>
      <c r="I101" s="340"/>
      <c r="J101" s="340"/>
      <c r="K101" s="340"/>
      <c r="L101" s="340"/>
      <c r="M101" s="340"/>
      <c r="N101" s="490"/>
      <c r="O101" s="394">
        <f t="shared" si="8"/>
        <v>0</v>
      </c>
    </row>
    <row r="102" spans="1:15" ht="30" x14ac:dyDescent="0.25">
      <c r="A102" s="337" t="s">
        <v>562</v>
      </c>
      <c r="B102" s="344" t="s">
        <v>328</v>
      </c>
      <c r="C102" s="345"/>
      <c r="D102" s="345"/>
      <c r="E102" s="345"/>
      <c r="F102" s="345"/>
      <c r="G102" s="346"/>
      <c r="H102" s="346"/>
      <c r="I102" s="346"/>
      <c r="J102" s="346"/>
      <c r="K102" s="346"/>
      <c r="L102" s="346"/>
      <c r="M102" s="346"/>
      <c r="N102" s="346"/>
      <c r="O102" s="394">
        <f t="shared" si="8"/>
        <v>0</v>
      </c>
    </row>
    <row r="103" spans="1:15" x14ac:dyDescent="0.2">
      <c r="A103" s="439" t="s">
        <v>41</v>
      </c>
      <c r="B103" s="342"/>
      <c r="C103" s="333">
        <f>SUM(D103:N103)</f>
        <v>0</v>
      </c>
      <c r="D103" s="333"/>
      <c r="E103" s="333"/>
      <c r="F103" s="333"/>
      <c r="G103" s="339"/>
      <c r="H103" s="339"/>
      <c r="I103" s="339"/>
      <c r="J103" s="339"/>
      <c r="K103" s="339"/>
      <c r="L103" s="339"/>
      <c r="M103" s="339"/>
      <c r="N103" s="339"/>
      <c r="O103" s="394">
        <f t="shared" si="8"/>
        <v>0</v>
      </c>
    </row>
    <row r="104" spans="1:15" x14ac:dyDescent="0.2">
      <c r="A104" s="439" t="s">
        <v>580</v>
      </c>
      <c r="B104" s="342"/>
      <c r="C104" s="333">
        <v>0</v>
      </c>
      <c r="D104" s="333"/>
      <c r="E104" s="333"/>
      <c r="F104" s="333"/>
      <c r="G104" s="339"/>
      <c r="H104" s="339"/>
      <c r="I104" s="339"/>
      <c r="J104" s="339"/>
      <c r="K104" s="339"/>
      <c r="L104" s="339"/>
      <c r="M104" s="339"/>
      <c r="N104" s="339"/>
      <c r="O104" s="394"/>
    </row>
    <row r="105" spans="1:15" x14ac:dyDescent="0.2">
      <c r="A105" s="334" t="s">
        <v>662</v>
      </c>
      <c r="B105" s="335"/>
      <c r="C105" s="336">
        <v>0</v>
      </c>
      <c r="D105" s="336"/>
      <c r="E105" s="336"/>
      <c r="F105" s="336"/>
      <c r="G105" s="340"/>
      <c r="H105" s="340"/>
      <c r="I105" s="340"/>
      <c r="J105" s="340"/>
      <c r="K105" s="340"/>
      <c r="L105" s="340"/>
      <c r="M105" s="340"/>
      <c r="N105" s="340"/>
      <c r="O105" s="394">
        <f t="shared" si="8"/>
        <v>0</v>
      </c>
    </row>
    <row r="106" spans="1:15" ht="30" x14ac:dyDescent="0.25">
      <c r="A106" s="337" t="s">
        <v>563</v>
      </c>
      <c r="B106" s="341" t="s">
        <v>328</v>
      </c>
      <c r="C106" s="333"/>
      <c r="D106" s="333"/>
      <c r="E106" s="339"/>
      <c r="F106" s="339"/>
      <c r="G106" s="339"/>
      <c r="H106" s="339"/>
      <c r="I106" s="339"/>
      <c r="J106" s="339"/>
      <c r="K106" s="339"/>
      <c r="L106" s="339"/>
      <c r="M106" s="339"/>
      <c r="N106" s="339"/>
      <c r="O106" s="394">
        <f t="shared" si="8"/>
        <v>0</v>
      </c>
    </row>
    <row r="107" spans="1:15" s="395" customFormat="1" x14ac:dyDescent="0.2">
      <c r="A107" s="439" t="s">
        <v>41</v>
      </c>
      <c r="B107" s="342"/>
      <c r="C107" s="333">
        <v>0</v>
      </c>
      <c r="D107" s="333"/>
      <c r="E107" s="333"/>
      <c r="F107" s="333"/>
      <c r="G107" s="339"/>
      <c r="H107" s="339"/>
      <c r="I107" s="339"/>
      <c r="J107" s="339"/>
      <c r="K107" s="339"/>
      <c r="L107" s="339"/>
      <c r="M107" s="339"/>
      <c r="N107" s="339"/>
      <c r="O107" s="394">
        <f t="shared" si="8"/>
        <v>0</v>
      </c>
    </row>
    <row r="108" spans="1:15" x14ac:dyDescent="0.2">
      <c r="A108" s="439" t="s">
        <v>580</v>
      </c>
      <c r="B108" s="342"/>
      <c r="C108" s="333">
        <v>0</v>
      </c>
      <c r="D108" s="333"/>
      <c r="E108" s="333"/>
      <c r="F108" s="333"/>
      <c r="G108" s="339"/>
      <c r="H108" s="339"/>
      <c r="I108" s="339"/>
      <c r="J108" s="339"/>
      <c r="K108" s="339"/>
      <c r="L108" s="339"/>
      <c r="M108" s="339"/>
      <c r="N108" s="339"/>
      <c r="O108" s="394"/>
    </row>
    <row r="109" spans="1:15" x14ac:dyDescent="0.2">
      <c r="A109" s="334" t="s">
        <v>662</v>
      </c>
      <c r="B109" s="335"/>
      <c r="C109" s="333">
        <v>0</v>
      </c>
      <c r="D109" s="333"/>
      <c r="E109" s="333"/>
      <c r="F109" s="333"/>
      <c r="G109" s="339"/>
      <c r="H109" s="339"/>
      <c r="I109" s="339"/>
      <c r="J109" s="339"/>
      <c r="K109" s="339"/>
      <c r="L109" s="339"/>
      <c r="M109" s="339"/>
      <c r="N109" s="339"/>
      <c r="O109" s="394">
        <f t="shared" si="8"/>
        <v>0</v>
      </c>
    </row>
    <row r="110" spans="1:15" x14ac:dyDescent="0.2">
      <c r="A110" s="441" t="s">
        <v>472</v>
      </c>
      <c r="B110" s="342"/>
      <c r="C110" s="345"/>
      <c r="D110" s="345"/>
      <c r="E110" s="345"/>
      <c r="F110" s="345"/>
      <c r="G110" s="346"/>
      <c r="H110" s="346"/>
      <c r="I110" s="346"/>
      <c r="J110" s="346"/>
      <c r="K110" s="346"/>
      <c r="L110" s="346"/>
      <c r="M110" s="346"/>
      <c r="N110" s="346"/>
      <c r="O110" s="394">
        <f t="shared" si="8"/>
        <v>0</v>
      </c>
    </row>
    <row r="111" spans="1:15" x14ac:dyDescent="0.2">
      <c r="A111" s="439" t="s">
        <v>39</v>
      </c>
      <c r="B111" s="342"/>
      <c r="C111" s="333"/>
      <c r="D111" s="333"/>
      <c r="E111" s="333"/>
      <c r="F111" s="333"/>
      <c r="G111" s="339"/>
      <c r="H111" s="339"/>
      <c r="I111" s="339"/>
      <c r="J111" s="339"/>
      <c r="K111" s="339"/>
      <c r="L111" s="339"/>
      <c r="M111" s="339"/>
      <c r="N111" s="339"/>
      <c r="O111" s="394">
        <f t="shared" si="8"/>
        <v>0</v>
      </c>
    </row>
    <row r="112" spans="1:15" x14ac:dyDescent="0.2">
      <c r="A112" s="441" t="s">
        <v>473</v>
      </c>
      <c r="B112" s="342"/>
      <c r="C112" s="333"/>
      <c r="D112" s="333"/>
      <c r="E112" s="333"/>
      <c r="F112" s="333"/>
      <c r="G112" s="339"/>
      <c r="H112" s="339"/>
      <c r="I112" s="339"/>
      <c r="J112" s="339"/>
      <c r="K112" s="339"/>
      <c r="L112" s="339"/>
      <c r="M112" s="339"/>
      <c r="N112" s="339"/>
      <c r="O112" s="394">
        <f t="shared" si="8"/>
        <v>0</v>
      </c>
    </row>
    <row r="113" spans="1:15" x14ac:dyDescent="0.2">
      <c r="A113" s="439" t="s">
        <v>39</v>
      </c>
      <c r="B113" s="342"/>
      <c r="C113" s="333"/>
      <c r="D113" s="333"/>
      <c r="E113" s="333"/>
      <c r="F113" s="333"/>
      <c r="G113" s="339"/>
      <c r="H113" s="339"/>
      <c r="I113" s="339"/>
      <c r="J113" s="339"/>
      <c r="K113" s="339"/>
      <c r="L113" s="339"/>
      <c r="M113" s="339"/>
      <c r="N113" s="339"/>
      <c r="O113" s="394">
        <f t="shared" si="8"/>
        <v>0</v>
      </c>
    </row>
    <row r="114" spans="1:15" x14ac:dyDescent="0.2">
      <c r="A114" s="441" t="s">
        <v>474</v>
      </c>
      <c r="B114" s="342"/>
      <c r="C114" s="333"/>
      <c r="D114" s="333"/>
      <c r="E114" s="333"/>
      <c r="F114" s="333"/>
      <c r="G114" s="339"/>
      <c r="H114" s="339"/>
      <c r="I114" s="339"/>
      <c r="J114" s="339"/>
      <c r="K114" s="339"/>
      <c r="L114" s="339"/>
      <c r="M114" s="339"/>
      <c r="N114" s="339"/>
      <c r="O114" s="394">
        <f t="shared" si="8"/>
        <v>0</v>
      </c>
    </row>
    <row r="115" spans="1:15" x14ac:dyDescent="0.2">
      <c r="A115" s="334" t="s">
        <v>38</v>
      </c>
      <c r="B115" s="335"/>
      <c r="C115" s="336"/>
      <c r="D115" s="336"/>
      <c r="E115" s="336"/>
      <c r="F115" s="336"/>
      <c r="G115" s="340"/>
      <c r="H115" s="340"/>
      <c r="I115" s="340"/>
      <c r="J115" s="340"/>
      <c r="K115" s="340"/>
      <c r="L115" s="340"/>
      <c r="M115" s="340"/>
      <c r="N115" s="340"/>
      <c r="O115" s="394">
        <f t="shared" si="8"/>
        <v>0</v>
      </c>
    </row>
    <row r="116" spans="1:15" ht="30" x14ac:dyDescent="0.25">
      <c r="A116" s="343" t="s">
        <v>565</v>
      </c>
      <c r="B116" s="344" t="s">
        <v>328</v>
      </c>
      <c r="C116" s="345"/>
      <c r="D116" s="345"/>
      <c r="E116" s="345"/>
      <c r="F116" s="345"/>
      <c r="G116" s="346"/>
      <c r="H116" s="346"/>
      <c r="I116" s="346"/>
      <c r="J116" s="346"/>
      <c r="K116" s="346"/>
      <c r="L116" s="346"/>
      <c r="M116" s="346"/>
      <c r="N116" s="346"/>
      <c r="O116" s="394">
        <f t="shared" si="8"/>
        <v>0</v>
      </c>
    </row>
    <row r="117" spans="1:15" x14ac:dyDescent="0.2">
      <c r="A117" s="439" t="s">
        <v>41</v>
      </c>
      <c r="B117" s="342"/>
      <c r="C117" s="333">
        <v>0</v>
      </c>
      <c r="D117" s="333"/>
      <c r="E117" s="333"/>
      <c r="F117" s="333"/>
      <c r="G117" s="339"/>
      <c r="H117" s="339"/>
      <c r="I117" s="339"/>
      <c r="J117" s="339"/>
      <c r="K117" s="339"/>
      <c r="L117" s="339"/>
      <c r="M117" s="339"/>
      <c r="N117" s="339"/>
      <c r="O117" s="394">
        <f t="shared" si="8"/>
        <v>0</v>
      </c>
    </row>
    <row r="118" spans="1:15" x14ac:dyDescent="0.2">
      <c r="A118" s="439" t="s">
        <v>580</v>
      </c>
      <c r="B118" s="342"/>
      <c r="C118" s="333">
        <v>0</v>
      </c>
      <c r="D118" s="333"/>
      <c r="E118" s="333"/>
      <c r="F118" s="333"/>
      <c r="G118" s="339"/>
      <c r="H118" s="339"/>
      <c r="I118" s="339"/>
      <c r="J118" s="339"/>
      <c r="K118" s="339"/>
      <c r="L118" s="339"/>
      <c r="M118" s="339"/>
      <c r="N118" s="339"/>
      <c r="O118" s="394"/>
    </row>
    <row r="119" spans="1:15" x14ac:dyDescent="0.2">
      <c r="A119" s="334" t="s">
        <v>662</v>
      </c>
      <c r="B119" s="335"/>
      <c r="C119" s="336">
        <v>0</v>
      </c>
      <c r="D119" s="336"/>
      <c r="E119" s="336"/>
      <c r="F119" s="336"/>
      <c r="G119" s="340"/>
      <c r="H119" s="340"/>
      <c r="I119" s="340"/>
      <c r="J119" s="340"/>
      <c r="K119" s="340"/>
      <c r="L119" s="340"/>
      <c r="M119" s="340"/>
      <c r="N119" s="340"/>
      <c r="O119" s="394">
        <f t="shared" si="8"/>
        <v>0</v>
      </c>
    </row>
    <row r="120" spans="1:15" ht="45" x14ac:dyDescent="0.25">
      <c r="A120" s="337" t="s">
        <v>564</v>
      </c>
      <c r="B120" s="341" t="s">
        <v>328</v>
      </c>
      <c r="C120" s="333"/>
      <c r="D120" s="333"/>
      <c r="E120" s="333"/>
      <c r="F120" s="333"/>
      <c r="G120" s="339"/>
      <c r="H120" s="339"/>
      <c r="I120" s="339"/>
      <c r="J120" s="339"/>
      <c r="K120" s="339"/>
      <c r="L120" s="339"/>
      <c r="M120" s="339"/>
      <c r="N120" s="339"/>
      <c r="O120" s="394">
        <f t="shared" si="8"/>
        <v>0</v>
      </c>
    </row>
    <row r="121" spans="1:15" s="395" customFormat="1" x14ac:dyDescent="0.2">
      <c r="A121" s="439" t="s">
        <v>41</v>
      </c>
      <c r="B121" s="342"/>
      <c r="C121" s="333">
        <f>SUM(D121:N121)</f>
        <v>0</v>
      </c>
      <c r="D121" s="333"/>
      <c r="E121" s="333"/>
      <c r="F121" s="333"/>
      <c r="G121" s="339"/>
      <c r="H121" s="339"/>
      <c r="I121" s="339"/>
      <c r="J121" s="339"/>
      <c r="K121" s="339"/>
      <c r="L121" s="339"/>
      <c r="M121" s="339"/>
      <c r="N121" s="339"/>
      <c r="O121" s="394">
        <f t="shared" si="8"/>
        <v>0</v>
      </c>
    </row>
    <row r="122" spans="1:15" x14ac:dyDescent="0.2">
      <c r="A122" s="439" t="s">
        <v>580</v>
      </c>
      <c r="B122" s="342"/>
      <c r="C122" s="333">
        <v>0</v>
      </c>
      <c r="D122" s="333"/>
      <c r="E122" s="333"/>
      <c r="F122" s="333"/>
      <c r="G122" s="339"/>
      <c r="H122" s="339"/>
      <c r="I122" s="339"/>
      <c r="J122" s="339"/>
      <c r="K122" s="339"/>
      <c r="L122" s="339"/>
      <c r="M122" s="339"/>
      <c r="N122" s="339"/>
      <c r="O122" s="394"/>
    </row>
    <row r="123" spans="1:15" x14ac:dyDescent="0.2">
      <c r="A123" s="334" t="s">
        <v>663</v>
      </c>
      <c r="B123" s="335"/>
      <c r="C123" s="336">
        <v>0</v>
      </c>
      <c r="D123" s="336"/>
      <c r="E123" s="336"/>
      <c r="F123" s="336"/>
      <c r="G123" s="340"/>
      <c r="H123" s="340"/>
      <c r="I123" s="340"/>
      <c r="J123" s="340"/>
      <c r="K123" s="340"/>
      <c r="L123" s="340"/>
      <c r="M123" s="340"/>
      <c r="N123" s="340"/>
      <c r="O123" s="394">
        <f t="shared" si="8"/>
        <v>0</v>
      </c>
    </row>
    <row r="124" spans="1:15" ht="30" x14ac:dyDescent="0.25">
      <c r="A124" s="337" t="s">
        <v>566</v>
      </c>
      <c r="B124" s="341" t="s">
        <v>330</v>
      </c>
      <c r="C124" s="333"/>
      <c r="D124" s="333"/>
      <c r="E124" s="333"/>
      <c r="F124" s="333"/>
      <c r="G124" s="339"/>
      <c r="H124" s="339"/>
      <c r="I124" s="339"/>
      <c r="J124" s="339"/>
      <c r="K124" s="339"/>
      <c r="L124" s="339"/>
      <c r="M124" s="339"/>
      <c r="N124" s="339"/>
      <c r="O124" s="394">
        <f t="shared" si="8"/>
        <v>0</v>
      </c>
    </row>
    <row r="125" spans="1:15" s="395" customFormat="1" x14ac:dyDescent="0.2">
      <c r="A125" s="439" t="s">
        <v>41</v>
      </c>
      <c r="B125" s="342"/>
      <c r="C125" s="333">
        <f>SUM(D125:N125)</f>
        <v>0</v>
      </c>
      <c r="D125" s="333"/>
      <c r="E125" s="333"/>
      <c r="F125" s="333"/>
      <c r="G125" s="339"/>
      <c r="H125" s="339"/>
      <c r="I125" s="339"/>
      <c r="J125" s="339"/>
      <c r="K125" s="339"/>
      <c r="L125" s="339"/>
      <c r="M125" s="339"/>
      <c r="N125" s="339"/>
      <c r="O125" s="394">
        <f t="shared" si="8"/>
        <v>0</v>
      </c>
    </row>
    <row r="126" spans="1:15" x14ac:dyDescent="0.2">
      <c r="A126" s="439" t="s">
        <v>580</v>
      </c>
      <c r="B126" s="342"/>
      <c r="C126" s="333">
        <v>0</v>
      </c>
      <c r="D126" s="333"/>
      <c r="E126" s="333"/>
      <c r="F126" s="333"/>
      <c r="G126" s="339"/>
      <c r="H126" s="339"/>
      <c r="I126" s="339"/>
      <c r="J126" s="339"/>
      <c r="K126" s="339"/>
      <c r="L126" s="339"/>
      <c r="M126" s="339"/>
      <c r="N126" s="339"/>
      <c r="O126" s="394"/>
    </row>
    <row r="127" spans="1:15" x14ac:dyDescent="0.2">
      <c r="A127" s="334" t="s">
        <v>662</v>
      </c>
      <c r="B127" s="335"/>
      <c r="C127" s="336">
        <v>0</v>
      </c>
      <c r="D127" s="336"/>
      <c r="E127" s="336"/>
      <c r="F127" s="336"/>
      <c r="G127" s="340"/>
      <c r="H127" s="340"/>
      <c r="I127" s="340"/>
      <c r="J127" s="340"/>
      <c r="K127" s="340"/>
      <c r="L127" s="340"/>
      <c r="M127" s="340"/>
      <c r="N127" s="340"/>
      <c r="O127" s="394">
        <f t="shared" si="8"/>
        <v>0</v>
      </c>
    </row>
    <row r="128" spans="1:15" ht="30" x14ac:dyDescent="0.25">
      <c r="A128" s="337" t="s">
        <v>567</v>
      </c>
      <c r="B128" s="341" t="s">
        <v>330</v>
      </c>
      <c r="C128" s="333"/>
      <c r="D128" s="333"/>
      <c r="E128" s="339"/>
      <c r="F128" s="339"/>
      <c r="G128" s="339"/>
      <c r="H128" s="339"/>
      <c r="I128" s="339"/>
      <c r="J128" s="339"/>
      <c r="K128" s="339"/>
      <c r="L128" s="339"/>
      <c r="M128" s="339"/>
      <c r="N128" s="339"/>
      <c r="O128" s="394">
        <f t="shared" si="8"/>
        <v>0</v>
      </c>
    </row>
    <row r="129" spans="1:15" s="395" customFormat="1" x14ac:dyDescent="0.2">
      <c r="A129" s="439" t="s">
        <v>41</v>
      </c>
      <c r="B129" s="342"/>
      <c r="C129" s="333">
        <f>SUM(D129:N129)</f>
        <v>0</v>
      </c>
      <c r="D129" s="333"/>
      <c r="E129" s="333"/>
      <c r="F129" s="333"/>
      <c r="G129" s="339"/>
      <c r="H129" s="339"/>
      <c r="I129" s="339"/>
      <c r="J129" s="339"/>
      <c r="K129" s="339"/>
      <c r="L129" s="339"/>
      <c r="M129" s="339"/>
      <c r="N129" s="339"/>
      <c r="O129" s="394">
        <f t="shared" si="8"/>
        <v>0</v>
      </c>
    </row>
    <row r="130" spans="1:15" x14ac:dyDescent="0.2">
      <c r="A130" s="439" t="s">
        <v>580</v>
      </c>
      <c r="B130" s="342"/>
      <c r="C130" s="333">
        <v>0</v>
      </c>
      <c r="D130" s="333"/>
      <c r="E130" s="333"/>
      <c r="F130" s="333"/>
      <c r="G130" s="339"/>
      <c r="H130" s="339"/>
      <c r="I130" s="339"/>
      <c r="J130" s="339"/>
      <c r="K130" s="339"/>
      <c r="L130" s="339"/>
      <c r="M130" s="339"/>
      <c r="N130" s="339"/>
      <c r="O130" s="394"/>
    </row>
    <row r="131" spans="1:15" x14ac:dyDescent="0.2">
      <c r="A131" s="334" t="s">
        <v>664</v>
      </c>
      <c r="B131" s="335"/>
      <c r="C131" s="336">
        <v>0</v>
      </c>
      <c r="D131" s="336"/>
      <c r="E131" s="336"/>
      <c r="F131" s="336"/>
      <c r="G131" s="340"/>
      <c r="H131" s="340"/>
      <c r="I131" s="340"/>
      <c r="J131" s="340"/>
      <c r="K131" s="340"/>
      <c r="L131" s="340"/>
      <c r="M131" s="340"/>
      <c r="N131" s="340"/>
      <c r="O131" s="394">
        <f t="shared" si="8"/>
        <v>0</v>
      </c>
    </row>
    <row r="132" spans="1:15" ht="45" x14ac:dyDescent="0.25">
      <c r="A132" s="337" t="s">
        <v>568</v>
      </c>
      <c r="B132" s="341" t="s">
        <v>328</v>
      </c>
      <c r="C132" s="333"/>
      <c r="D132" s="333"/>
      <c r="E132" s="339"/>
      <c r="F132" s="339"/>
      <c r="G132" s="339"/>
      <c r="H132" s="339"/>
      <c r="I132" s="339"/>
      <c r="J132" s="339"/>
      <c r="K132" s="339"/>
      <c r="L132" s="339"/>
      <c r="M132" s="339"/>
      <c r="N132" s="339"/>
      <c r="O132" s="394">
        <f t="shared" si="8"/>
        <v>0</v>
      </c>
    </row>
    <row r="133" spans="1:15" s="395" customFormat="1" x14ac:dyDescent="0.2">
      <c r="A133" s="439" t="s">
        <v>41</v>
      </c>
      <c r="B133" s="342"/>
      <c r="C133" s="333">
        <f>SUM(D133:N133)</f>
        <v>0</v>
      </c>
      <c r="D133" s="333"/>
      <c r="E133" s="333"/>
      <c r="F133" s="333"/>
      <c r="G133" s="339"/>
      <c r="H133" s="339"/>
      <c r="I133" s="339"/>
      <c r="J133" s="339"/>
      <c r="K133" s="339"/>
      <c r="L133" s="339"/>
      <c r="M133" s="339"/>
      <c r="N133" s="339"/>
      <c r="O133" s="394">
        <f t="shared" si="8"/>
        <v>0</v>
      </c>
    </row>
    <row r="134" spans="1:15" x14ac:dyDescent="0.2">
      <c r="A134" s="439" t="s">
        <v>580</v>
      </c>
      <c r="B134" s="342"/>
      <c r="C134" s="333">
        <v>0</v>
      </c>
      <c r="D134" s="333"/>
      <c r="E134" s="333"/>
      <c r="F134" s="333"/>
      <c r="G134" s="339"/>
      <c r="H134" s="339"/>
      <c r="I134" s="339"/>
      <c r="J134" s="339"/>
      <c r="K134" s="339"/>
      <c r="L134" s="339"/>
      <c r="M134" s="339"/>
      <c r="N134" s="339"/>
      <c r="O134" s="394"/>
    </row>
    <row r="135" spans="1:15" x14ac:dyDescent="0.2">
      <c r="A135" s="334" t="s">
        <v>662</v>
      </c>
      <c r="B135" s="335"/>
      <c r="C135" s="336">
        <v>0</v>
      </c>
      <c r="D135" s="336"/>
      <c r="E135" s="336"/>
      <c r="F135" s="336"/>
      <c r="G135" s="340"/>
      <c r="H135" s="340"/>
      <c r="I135" s="340"/>
      <c r="J135" s="340"/>
      <c r="K135" s="340"/>
      <c r="L135" s="340"/>
      <c r="M135" s="340"/>
      <c r="N135" s="340"/>
      <c r="O135" s="394">
        <f t="shared" si="8"/>
        <v>0</v>
      </c>
    </row>
    <row r="136" spans="1:15" ht="25.9" customHeight="1" x14ac:dyDescent="0.25">
      <c r="A136" s="337" t="s">
        <v>569</v>
      </c>
      <c r="B136" s="341" t="s">
        <v>328</v>
      </c>
      <c r="C136" s="333"/>
      <c r="D136" s="333"/>
      <c r="E136" s="339"/>
      <c r="F136" s="339"/>
      <c r="G136" s="339"/>
      <c r="H136" s="339"/>
      <c r="I136" s="339"/>
      <c r="J136" s="339"/>
      <c r="K136" s="339"/>
      <c r="L136" s="339"/>
      <c r="M136" s="339"/>
      <c r="N136" s="339"/>
      <c r="O136" s="394">
        <f t="shared" si="8"/>
        <v>0</v>
      </c>
    </row>
    <row r="137" spans="1:15" s="395" customFormat="1" x14ac:dyDescent="0.2">
      <c r="A137" s="439" t="s">
        <v>41</v>
      </c>
      <c r="B137" s="342"/>
      <c r="C137" s="333">
        <f>SUM(D137:N137)</f>
        <v>0</v>
      </c>
      <c r="D137" s="333"/>
      <c r="E137" s="333"/>
      <c r="F137" s="333"/>
      <c r="G137" s="339"/>
      <c r="H137" s="339"/>
      <c r="I137" s="339"/>
      <c r="J137" s="339"/>
      <c r="K137" s="339"/>
      <c r="L137" s="339"/>
      <c r="M137" s="339"/>
      <c r="N137" s="339"/>
      <c r="O137" s="394">
        <f t="shared" si="8"/>
        <v>0</v>
      </c>
    </row>
    <row r="138" spans="1:15" x14ac:dyDescent="0.2">
      <c r="A138" s="439" t="s">
        <v>580</v>
      </c>
      <c r="B138" s="342"/>
      <c r="C138" s="333">
        <v>0</v>
      </c>
      <c r="D138" s="333"/>
      <c r="E138" s="333"/>
      <c r="F138" s="333"/>
      <c r="G138" s="339"/>
      <c r="H138" s="339"/>
      <c r="I138" s="339"/>
      <c r="J138" s="339"/>
      <c r="K138" s="339"/>
      <c r="L138" s="339"/>
      <c r="M138" s="339"/>
      <c r="N138" s="457"/>
      <c r="O138" s="394"/>
    </row>
    <row r="139" spans="1:15" x14ac:dyDescent="0.2">
      <c r="A139" s="334" t="s">
        <v>662</v>
      </c>
      <c r="B139" s="335"/>
      <c r="C139" s="336">
        <v>0</v>
      </c>
      <c r="D139" s="336"/>
      <c r="E139" s="336"/>
      <c r="F139" s="336"/>
      <c r="G139" s="340"/>
      <c r="H139" s="340"/>
      <c r="I139" s="340"/>
      <c r="J139" s="340"/>
      <c r="K139" s="340"/>
      <c r="L139" s="340"/>
      <c r="M139" s="340"/>
      <c r="N139" s="500"/>
      <c r="O139" s="394">
        <f t="shared" si="8"/>
        <v>0</v>
      </c>
    </row>
    <row r="140" spans="1:15" s="397" customFormat="1" ht="15" x14ac:dyDescent="0.25">
      <c r="A140" s="332" t="s">
        <v>595</v>
      </c>
      <c r="B140" s="491"/>
      <c r="C140" s="492">
        <f t="shared" ref="C140:N140" si="9">SUM(C61+C71+C75+C18+C27)</f>
        <v>972271</v>
      </c>
      <c r="D140" s="492">
        <f t="shared" si="9"/>
        <v>937695</v>
      </c>
      <c r="E140" s="492">
        <f t="shared" si="9"/>
        <v>0</v>
      </c>
      <c r="F140" s="492">
        <f t="shared" si="9"/>
        <v>0</v>
      </c>
      <c r="G140" s="492">
        <f t="shared" si="9"/>
        <v>0</v>
      </c>
      <c r="H140" s="492">
        <f t="shared" si="9"/>
        <v>0</v>
      </c>
      <c r="I140" s="492">
        <f t="shared" si="9"/>
        <v>0</v>
      </c>
      <c r="J140" s="492">
        <f t="shared" si="9"/>
        <v>4576</v>
      </c>
      <c r="K140" s="492">
        <f t="shared" si="9"/>
        <v>0</v>
      </c>
      <c r="L140" s="492">
        <f t="shared" si="9"/>
        <v>30000</v>
      </c>
      <c r="M140" s="492">
        <f t="shared" si="9"/>
        <v>0</v>
      </c>
      <c r="N140" s="492">
        <f t="shared" si="9"/>
        <v>0</v>
      </c>
      <c r="O140" s="394">
        <f t="shared" si="8"/>
        <v>972271</v>
      </c>
    </row>
    <row r="141" spans="1:15" s="397" customFormat="1" ht="15" x14ac:dyDescent="0.25">
      <c r="A141" s="332" t="s">
        <v>580</v>
      </c>
      <c r="B141" s="491"/>
      <c r="C141" s="492">
        <f t="shared" ref="C141:N141" si="10">SUM(C62+C72+C76+C19+C28)</f>
        <v>996154</v>
      </c>
      <c r="D141" s="492">
        <f t="shared" si="10"/>
        <v>944312</v>
      </c>
      <c r="E141" s="492">
        <f t="shared" si="10"/>
        <v>0</v>
      </c>
      <c r="F141" s="492">
        <f t="shared" si="10"/>
        <v>0</v>
      </c>
      <c r="G141" s="492">
        <f t="shared" si="10"/>
        <v>0</v>
      </c>
      <c r="H141" s="492">
        <f t="shared" si="10"/>
        <v>0</v>
      </c>
      <c r="I141" s="492">
        <f t="shared" si="10"/>
        <v>0</v>
      </c>
      <c r="J141" s="492">
        <f t="shared" si="10"/>
        <v>7967</v>
      </c>
      <c r="K141" s="492">
        <f t="shared" si="10"/>
        <v>0</v>
      </c>
      <c r="L141" s="492">
        <f t="shared" si="10"/>
        <v>39949</v>
      </c>
      <c r="M141" s="492">
        <f t="shared" si="10"/>
        <v>0</v>
      </c>
      <c r="N141" s="492">
        <f t="shared" si="10"/>
        <v>3926</v>
      </c>
      <c r="O141" s="394">
        <f t="shared" si="8"/>
        <v>996154</v>
      </c>
    </row>
    <row r="142" spans="1:15" s="397" customFormat="1" ht="15" x14ac:dyDescent="0.25">
      <c r="A142" s="332" t="s">
        <v>628</v>
      </c>
      <c r="B142" s="491"/>
      <c r="C142" s="492">
        <f>SUM(C24+C30+C68)</f>
        <v>-29231</v>
      </c>
      <c r="D142" s="492">
        <f t="shared" ref="D142:N142" si="11">SUM(D24+D30+D68)</f>
        <v>-49333</v>
      </c>
      <c r="E142" s="492">
        <f t="shared" si="11"/>
        <v>2802</v>
      </c>
      <c r="F142" s="492">
        <f t="shared" si="11"/>
        <v>0</v>
      </c>
      <c r="G142" s="492">
        <f t="shared" si="11"/>
        <v>0</v>
      </c>
      <c r="H142" s="492">
        <f t="shared" si="11"/>
        <v>0</v>
      </c>
      <c r="I142" s="492">
        <f t="shared" si="11"/>
        <v>0</v>
      </c>
      <c r="J142" s="492">
        <f t="shared" si="11"/>
        <v>17300</v>
      </c>
      <c r="K142" s="492">
        <f t="shared" si="11"/>
        <v>0</v>
      </c>
      <c r="L142" s="492">
        <f t="shared" si="11"/>
        <v>0</v>
      </c>
      <c r="M142" s="492">
        <f t="shared" si="11"/>
        <v>0</v>
      </c>
      <c r="N142" s="492">
        <f t="shared" si="11"/>
        <v>0</v>
      </c>
      <c r="O142" s="394">
        <f t="shared" si="8"/>
        <v>-29231</v>
      </c>
    </row>
    <row r="143" spans="1:15" s="397" customFormat="1" ht="15.75" customHeight="1" x14ac:dyDescent="0.25">
      <c r="A143" s="349" t="s">
        <v>665</v>
      </c>
      <c r="B143" s="350"/>
      <c r="C143" s="396">
        <f>SUM(C142+C141)</f>
        <v>966923</v>
      </c>
      <c r="D143" s="396">
        <f t="shared" ref="D143:N143" si="12">SUM(D142+D141)</f>
        <v>894979</v>
      </c>
      <c r="E143" s="396">
        <f t="shared" si="12"/>
        <v>2802</v>
      </c>
      <c r="F143" s="396">
        <f t="shared" si="12"/>
        <v>0</v>
      </c>
      <c r="G143" s="396">
        <f t="shared" si="12"/>
        <v>0</v>
      </c>
      <c r="H143" s="396">
        <f t="shared" si="12"/>
        <v>0</v>
      </c>
      <c r="I143" s="396">
        <f t="shared" si="12"/>
        <v>0</v>
      </c>
      <c r="J143" s="396">
        <f t="shared" si="12"/>
        <v>25267</v>
      </c>
      <c r="K143" s="396">
        <f t="shared" si="12"/>
        <v>0</v>
      </c>
      <c r="L143" s="396">
        <f t="shared" si="12"/>
        <v>39949</v>
      </c>
      <c r="M143" s="396">
        <f t="shared" si="12"/>
        <v>0</v>
      </c>
      <c r="N143" s="396">
        <f t="shared" si="12"/>
        <v>3926</v>
      </c>
      <c r="O143" s="394">
        <f t="shared" si="8"/>
        <v>966923</v>
      </c>
    </row>
    <row r="144" spans="1:15" x14ac:dyDescent="0.2">
      <c r="A144" s="47" t="s">
        <v>582</v>
      </c>
      <c r="B144" s="47"/>
      <c r="C144" s="95">
        <f>C140-C147-C150</f>
        <v>972271</v>
      </c>
      <c r="D144" s="95"/>
      <c r="E144" s="95">
        <f t="shared" ref="E144:N144" si="13">SUM(E129,E137)</f>
        <v>0</v>
      </c>
      <c r="F144" s="95">
        <f t="shared" si="13"/>
        <v>0</v>
      </c>
      <c r="G144" s="95">
        <f t="shared" si="13"/>
        <v>0</v>
      </c>
      <c r="H144" s="95">
        <f t="shared" si="13"/>
        <v>0</v>
      </c>
      <c r="I144" s="95">
        <f t="shared" si="13"/>
        <v>0</v>
      </c>
      <c r="J144" s="95">
        <f>J140-J147-J150</f>
        <v>4576</v>
      </c>
      <c r="K144" s="95">
        <f t="shared" si="13"/>
        <v>0</v>
      </c>
      <c r="L144" s="95">
        <f>L140-L147-L150</f>
        <v>30000</v>
      </c>
      <c r="M144" s="95">
        <f t="shared" si="13"/>
        <v>0</v>
      </c>
      <c r="N144" s="95">
        <f t="shared" si="13"/>
        <v>0</v>
      </c>
      <c r="O144" s="394">
        <f t="shared" si="8"/>
        <v>34576</v>
      </c>
    </row>
    <row r="145" spans="1:15" x14ac:dyDescent="0.2">
      <c r="A145" s="50" t="s">
        <v>585</v>
      </c>
      <c r="B145" s="50"/>
      <c r="C145" s="77">
        <f>SUM(C141)</f>
        <v>996154</v>
      </c>
      <c r="D145" s="77">
        <f t="shared" ref="D145:N145" si="14">SUM(D141)</f>
        <v>944312</v>
      </c>
      <c r="E145" s="77">
        <f t="shared" si="14"/>
        <v>0</v>
      </c>
      <c r="F145" s="77">
        <f t="shared" si="14"/>
        <v>0</v>
      </c>
      <c r="G145" s="77">
        <f t="shared" si="14"/>
        <v>0</v>
      </c>
      <c r="H145" s="77">
        <f t="shared" si="14"/>
        <v>0</v>
      </c>
      <c r="I145" s="77">
        <f t="shared" si="14"/>
        <v>0</v>
      </c>
      <c r="J145" s="77">
        <f t="shared" si="14"/>
        <v>7967</v>
      </c>
      <c r="K145" s="77">
        <f t="shared" si="14"/>
        <v>0</v>
      </c>
      <c r="L145" s="77">
        <f t="shared" si="14"/>
        <v>39949</v>
      </c>
      <c r="M145" s="77">
        <f t="shared" si="14"/>
        <v>0</v>
      </c>
      <c r="N145" s="77">
        <f t="shared" si="14"/>
        <v>3926</v>
      </c>
      <c r="O145" s="394">
        <f t="shared" si="8"/>
        <v>996154</v>
      </c>
    </row>
    <row r="146" spans="1:15" x14ac:dyDescent="0.2">
      <c r="A146" s="50" t="s">
        <v>656</v>
      </c>
      <c r="B146" s="50"/>
      <c r="C146" s="77">
        <f>SUM(C143)</f>
        <v>966923</v>
      </c>
      <c r="D146" s="77">
        <f t="shared" ref="D146:N146" si="15">SUM(D143)</f>
        <v>894979</v>
      </c>
      <c r="E146" s="77">
        <f t="shared" si="15"/>
        <v>2802</v>
      </c>
      <c r="F146" s="77">
        <f t="shared" si="15"/>
        <v>0</v>
      </c>
      <c r="G146" s="77">
        <f t="shared" si="15"/>
        <v>0</v>
      </c>
      <c r="H146" s="77">
        <f t="shared" si="15"/>
        <v>0</v>
      </c>
      <c r="I146" s="77">
        <f t="shared" si="15"/>
        <v>0</v>
      </c>
      <c r="J146" s="77">
        <f t="shared" si="15"/>
        <v>25267</v>
      </c>
      <c r="K146" s="77">
        <f t="shared" si="15"/>
        <v>0</v>
      </c>
      <c r="L146" s="77">
        <f t="shared" si="15"/>
        <v>39949</v>
      </c>
      <c r="M146" s="77">
        <f t="shared" si="15"/>
        <v>0</v>
      </c>
      <c r="N146" s="77">
        <f t="shared" si="15"/>
        <v>3926</v>
      </c>
      <c r="O146" s="394">
        <f t="shared" si="8"/>
        <v>966923</v>
      </c>
    </row>
    <row r="147" spans="1:15" x14ac:dyDescent="0.2">
      <c r="A147" s="47" t="s">
        <v>593</v>
      </c>
      <c r="B147" s="47"/>
      <c r="C147" s="95">
        <f>SUM(C129,C125,C92,C88,C86)</f>
        <v>0</v>
      </c>
      <c r="D147" s="95"/>
      <c r="E147" s="95">
        <f t="shared" ref="E147:N147" si="16">SUM(E133)</f>
        <v>0</v>
      </c>
      <c r="F147" s="95">
        <f t="shared" si="16"/>
        <v>0</v>
      </c>
      <c r="G147" s="95">
        <f t="shared" si="16"/>
        <v>0</v>
      </c>
      <c r="H147" s="95">
        <f t="shared" si="16"/>
        <v>0</v>
      </c>
      <c r="I147" s="95">
        <f t="shared" si="16"/>
        <v>0</v>
      </c>
      <c r="J147" s="95">
        <f t="shared" si="16"/>
        <v>0</v>
      </c>
      <c r="K147" s="95">
        <f t="shared" si="16"/>
        <v>0</v>
      </c>
      <c r="L147" s="95">
        <f t="shared" si="16"/>
        <v>0</v>
      </c>
      <c r="M147" s="95">
        <f t="shared" si="16"/>
        <v>0</v>
      </c>
      <c r="N147" s="95">
        <f t="shared" si="16"/>
        <v>0</v>
      </c>
      <c r="O147" s="394">
        <f t="shared" si="8"/>
        <v>0</v>
      </c>
    </row>
    <row r="148" spans="1:15" x14ac:dyDescent="0.2">
      <c r="A148" s="50" t="s">
        <v>584</v>
      </c>
      <c r="B148" s="50"/>
      <c r="C148" s="77">
        <v>0</v>
      </c>
      <c r="D148" s="110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394">
        <f t="shared" si="8"/>
        <v>0</v>
      </c>
    </row>
    <row r="149" spans="1:15" x14ac:dyDescent="0.2">
      <c r="A149" s="50" t="s">
        <v>657</v>
      </c>
      <c r="B149" s="50"/>
      <c r="C149" s="77">
        <v>0</v>
      </c>
      <c r="D149" s="110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394"/>
    </row>
    <row r="150" spans="1:15" x14ac:dyDescent="0.2">
      <c r="A150" s="47" t="s">
        <v>594</v>
      </c>
      <c r="B150" s="47"/>
      <c r="C150" s="95">
        <v>0</v>
      </c>
      <c r="D150" s="487"/>
      <c r="E150" s="95">
        <v>0</v>
      </c>
      <c r="F150" s="95">
        <v>0</v>
      </c>
      <c r="G150" s="95"/>
      <c r="H150" s="10">
        <v>0</v>
      </c>
      <c r="I150" s="95">
        <f>SUM(I129)</f>
        <v>0</v>
      </c>
      <c r="J150" s="95"/>
      <c r="K150" s="10">
        <v>0</v>
      </c>
      <c r="L150" s="10">
        <v>0</v>
      </c>
      <c r="M150" s="10">
        <v>0</v>
      </c>
      <c r="N150" s="10">
        <v>0</v>
      </c>
      <c r="O150" s="394">
        <f t="shared" si="8"/>
        <v>0</v>
      </c>
    </row>
    <row r="151" spans="1:15" x14ac:dyDescent="0.2">
      <c r="A151" s="606" t="s">
        <v>592</v>
      </c>
      <c r="B151" s="607"/>
      <c r="C151" s="608">
        <v>0</v>
      </c>
      <c r="E151" s="609"/>
      <c r="F151" s="609"/>
      <c r="H151" s="609"/>
      <c r="I151" s="609"/>
      <c r="J151" s="609"/>
      <c r="K151" s="609"/>
      <c r="L151" s="609"/>
      <c r="M151" s="609"/>
      <c r="N151" s="609"/>
      <c r="O151" s="394">
        <f t="shared" si="8"/>
        <v>0</v>
      </c>
    </row>
    <row r="152" spans="1:15" x14ac:dyDescent="0.2">
      <c r="A152" s="612" t="s">
        <v>658</v>
      </c>
      <c r="B152" s="504"/>
      <c r="C152" s="503">
        <v>0</v>
      </c>
      <c r="D152" s="503"/>
      <c r="E152" s="611"/>
      <c r="F152" s="502"/>
      <c r="G152" s="503"/>
      <c r="H152" s="395"/>
      <c r="I152" s="503"/>
      <c r="J152" s="395"/>
      <c r="K152" s="503"/>
      <c r="L152" s="503"/>
      <c r="M152" s="503"/>
      <c r="N152" s="502"/>
    </row>
    <row r="157" spans="1:15" x14ac:dyDescent="0.2">
      <c r="B157" s="610"/>
    </row>
  </sheetData>
  <mergeCells count="17">
    <mergeCell ref="A8:A10"/>
    <mergeCell ref="B8:B10"/>
    <mergeCell ref="C8:C10"/>
    <mergeCell ref="D8:D10"/>
    <mergeCell ref="E8:F9"/>
    <mergeCell ref="A1:N1"/>
    <mergeCell ref="A3:N3"/>
    <mergeCell ref="A4:N4"/>
    <mergeCell ref="A5:N5"/>
    <mergeCell ref="M7:N7"/>
    <mergeCell ref="N8:N10"/>
    <mergeCell ref="G8:H9"/>
    <mergeCell ref="I8:I10"/>
    <mergeCell ref="J8:J10"/>
    <mergeCell ref="K8:K10"/>
    <mergeCell ref="L8:L10"/>
    <mergeCell ref="M8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&amp;P. oldal</oddFooter>
  </headerFooter>
  <rowBreaks count="3" manualBreakCount="3">
    <brk id="47" max="13" man="1"/>
    <brk id="93" max="13" man="1"/>
    <brk id="13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FE1AE-DD84-4456-9FDA-6C647EEA6A52}">
  <dimension ref="A1:W94"/>
  <sheetViews>
    <sheetView view="pageBreakPreview" zoomScale="120" zoomScaleNormal="100" zoomScaleSheetLayoutView="120" workbookViewId="0"/>
  </sheetViews>
  <sheetFormatPr defaultRowHeight="12.75" x14ac:dyDescent="0.2"/>
  <cols>
    <col min="1" max="1" width="42.42578125" customWidth="1"/>
    <col min="2" max="3" width="9.5703125" customWidth="1"/>
    <col min="4" max="4" width="10.7109375" style="193" customWidth="1"/>
    <col min="5" max="14" width="10.7109375" customWidth="1"/>
    <col min="15" max="15" width="9.85546875" bestFit="1" customWidth="1"/>
  </cols>
  <sheetData>
    <row r="1" spans="1:20" ht="15.75" x14ac:dyDescent="0.25">
      <c r="A1" s="4" t="s">
        <v>854</v>
      </c>
      <c r="B1" s="4"/>
      <c r="C1" s="4"/>
      <c r="D1" s="6"/>
      <c r="E1" s="4"/>
      <c r="F1" s="4"/>
      <c r="G1" s="4"/>
      <c r="H1" s="4"/>
      <c r="I1" s="5"/>
      <c r="J1" s="5"/>
      <c r="K1" s="5"/>
      <c r="L1" s="5"/>
      <c r="M1" s="5"/>
      <c r="N1" s="5"/>
    </row>
    <row r="2" spans="1:20" ht="15.75" x14ac:dyDescent="0.25">
      <c r="A2" s="4"/>
      <c r="B2" s="4"/>
      <c r="C2" s="4"/>
      <c r="D2" s="6"/>
      <c r="E2" s="4"/>
      <c r="F2" s="4"/>
      <c r="G2" s="4"/>
      <c r="H2" s="4"/>
      <c r="I2" s="5"/>
      <c r="J2" s="5"/>
      <c r="K2" s="5"/>
      <c r="L2" s="5"/>
      <c r="M2" s="5"/>
      <c r="N2" s="5"/>
    </row>
    <row r="3" spans="1:20" ht="15.75" x14ac:dyDescent="0.25">
      <c r="A3" s="4"/>
      <c r="B3" s="4"/>
      <c r="C3" s="4"/>
      <c r="D3" s="6"/>
      <c r="E3" s="4"/>
      <c r="F3" s="4"/>
      <c r="G3" s="6"/>
      <c r="H3" s="6"/>
      <c r="I3" s="6" t="s">
        <v>306</v>
      </c>
      <c r="J3" s="5"/>
      <c r="K3" s="5"/>
      <c r="L3" s="5"/>
      <c r="M3" s="5"/>
      <c r="N3" s="5"/>
    </row>
    <row r="4" spans="1:20" ht="15.75" x14ac:dyDescent="0.25">
      <c r="A4" s="4"/>
      <c r="B4" s="4"/>
      <c r="C4" s="4"/>
      <c r="D4" s="6"/>
      <c r="E4" s="4"/>
      <c r="F4" s="4"/>
      <c r="G4" s="6"/>
      <c r="H4" s="6"/>
      <c r="I4" s="6" t="s">
        <v>666</v>
      </c>
      <c r="J4" s="5"/>
      <c r="K4" s="5"/>
      <c r="L4" s="5"/>
      <c r="M4" s="5"/>
      <c r="N4" s="5"/>
    </row>
    <row r="5" spans="1:20" ht="15.75" x14ac:dyDescent="0.25">
      <c r="A5" s="6"/>
      <c r="B5" s="6"/>
      <c r="C5" s="6"/>
      <c r="D5" s="6"/>
      <c r="E5" s="4"/>
      <c r="F5" s="4"/>
      <c r="G5" s="6"/>
      <c r="H5" s="6"/>
      <c r="I5" s="6" t="s">
        <v>0</v>
      </c>
      <c r="J5" s="5"/>
      <c r="K5" s="5"/>
      <c r="L5" s="5"/>
      <c r="M5" s="5"/>
      <c r="N5" s="5"/>
    </row>
    <row r="6" spans="1:20" ht="13.9" customHeight="1" x14ac:dyDescent="0.2">
      <c r="A6" s="5"/>
      <c r="B6" s="5"/>
      <c r="C6" s="5"/>
      <c r="D6" s="20"/>
      <c r="E6" s="5"/>
      <c r="F6" s="5"/>
      <c r="G6" s="5"/>
      <c r="H6" s="5"/>
      <c r="I6" s="5"/>
      <c r="J6" s="5"/>
      <c r="K6" s="5"/>
      <c r="L6" s="5" t="s">
        <v>26</v>
      </c>
      <c r="M6" s="5"/>
      <c r="N6" s="5"/>
    </row>
    <row r="7" spans="1:20" ht="20.45" customHeight="1" x14ac:dyDescent="0.2">
      <c r="A7" s="646" t="s">
        <v>220</v>
      </c>
      <c r="B7" s="646"/>
      <c r="C7" s="646" t="s">
        <v>217</v>
      </c>
      <c r="D7" s="646" t="s">
        <v>169</v>
      </c>
      <c r="E7" s="650" t="s">
        <v>165</v>
      </c>
      <c r="F7" s="651"/>
      <c r="G7" s="650" t="s">
        <v>166</v>
      </c>
      <c r="H7" s="651"/>
      <c r="I7" s="646" t="s">
        <v>130</v>
      </c>
      <c r="J7" s="646" t="s">
        <v>146</v>
      </c>
      <c r="K7" s="646" t="s">
        <v>148</v>
      </c>
      <c r="L7" s="654" t="s">
        <v>167</v>
      </c>
      <c r="M7" s="646" t="s">
        <v>221</v>
      </c>
      <c r="N7" s="646" t="s">
        <v>168</v>
      </c>
    </row>
    <row r="8" spans="1:20" ht="20.45" customHeight="1" x14ac:dyDescent="0.2">
      <c r="A8" s="659"/>
      <c r="B8" s="659"/>
      <c r="C8" s="659"/>
      <c r="D8" s="659"/>
      <c r="E8" s="652"/>
      <c r="F8" s="653"/>
      <c r="G8" s="652"/>
      <c r="H8" s="653"/>
      <c r="I8" s="659"/>
      <c r="J8" s="659"/>
      <c r="K8" s="659"/>
      <c r="L8" s="657"/>
      <c r="M8" s="664"/>
      <c r="N8" s="659"/>
    </row>
    <row r="9" spans="1:20" ht="20.45" customHeight="1" x14ac:dyDescent="0.2">
      <c r="A9" s="647"/>
      <c r="B9" s="647"/>
      <c r="C9" s="647"/>
      <c r="D9" s="647"/>
      <c r="E9" s="292" t="s">
        <v>218</v>
      </c>
      <c r="F9" s="292" t="s">
        <v>219</v>
      </c>
      <c r="G9" s="292" t="s">
        <v>218</v>
      </c>
      <c r="H9" s="292" t="s">
        <v>219</v>
      </c>
      <c r="I9" s="647"/>
      <c r="J9" s="647"/>
      <c r="K9" s="647"/>
      <c r="L9" s="658"/>
      <c r="M9" s="665"/>
      <c r="N9" s="647"/>
    </row>
    <row r="10" spans="1:20" ht="20.45" customHeight="1" x14ac:dyDescent="0.2">
      <c r="A10" s="7" t="s">
        <v>6</v>
      </c>
      <c r="B10" s="7"/>
      <c r="C10" s="7" t="s">
        <v>7</v>
      </c>
      <c r="D10" s="7" t="s">
        <v>8</v>
      </c>
      <c r="E10" s="648" t="s">
        <v>9</v>
      </c>
      <c r="F10" s="649"/>
      <c r="G10" s="648" t="s">
        <v>10</v>
      </c>
      <c r="H10" s="649"/>
      <c r="I10" s="9" t="s">
        <v>11</v>
      </c>
      <c r="J10" s="7" t="s">
        <v>12</v>
      </c>
      <c r="K10" s="9" t="s">
        <v>13</v>
      </c>
      <c r="L10" s="17" t="s">
        <v>14</v>
      </c>
      <c r="M10" s="17" t="s">
        <v>15</v>
      </c>
      <c r="N10" s="19">
        <v>11</v>
      </c>
      <c r="T10" s="310"/>
    </row>
    <row r="11" spans="1:20" x14ac:dyDescent="0.2">
      <c r="A11" s="13" t="s">
        <v>398</v>
      </c>
      <c r="B11" s="13"/>
      <c r="C11" s="13"/>
      <c r="D11" s="296"/>
      <c r="E11" s="95"/>
      <c r="F11" s="95"/>
      <c r="G11" s="99"/>
      <c r="H11" s="95"/>
      <c r="I11" s="99"/>
      <c r="J11" s="95"/>
      <c r="K11" s="97"/>
      <c r="L11" s="98"/>
      <c r="M11" s="95"/>
      <c r="N11" s="99"/>
    </row>
    <row r="12" spans="1:20" x14ac:dyDescent="0.2">
      <c r="A12" s="11" t="s">
        <v>39</v>
      </c>
      <c r="B12" s="11" t="s">
        <v>137</v>
      </c>
      <c r="C12" s="77">
        <f>SUM(D12:N12)</f>
        <v>1179</v>
      </c>
      <c r="D12" s="179">
        <v>0</v>
      </c>
      <c r="E12" s="77"/>
      <c r="F12" s="77">
        <v>0</v>
      </c>
      <c r="G12" s="96">
        <v>0</v>
      </c>
      <c r="H12" s="77">
        <v>0</v>
      </c>
      <c r="I12" s="96">
        <v>0</v>
      </c>
      <c r="J12" s="77">
        <v>1179</v>
      </c>
      <c r="K12" s="92">
        <v>0</v>
      </c>
      <c r="L12" s="110">
        <v>0</v>
      </c>
      <c r="M12" s="77">
        <v>0</v>
      </c>
      <c r="N12" s="96">
        <v>0</v>
      </c>
    </row>
    <row r="13" spans="1:20" x14ac:dyDescent="0.2">
      <c r="A13" s="11" t="s">
        <v>578</v>
      </c>
      <c r="B13" s="11"/>
      <c r="C13" s="77">
        <f>SUM(D13:N13)</f>
        <v>1229</v>
      </c>
      <c r="D13" s="179"/>
      <c r="E13" s="77"/>
      <c r="F13" s="77"/>
      <c r="G13" s="96"/>
      <c r="H13" s="77"/>
      <c r="I13" s="96"/>
      <c r="J13" s="77">
        <v>1229</v>
      </c>
      <c r="K13" s="96"/>
      <c r="L13" s="110"/>
      <c r="M13" s="77"/>
      <c r="N13" s="96"/>
    </row>
    <row r="14" spans="1:20" x14ac:dyDescent="0.2">
      <c r="A14" s="11" t="s">
        <v>789</v>
      </c>
      <c r="B14" s="11"/>
      <c r="C14" s="77">
        <f>SUM(D14:N14)</f>
        <v>1300</v>
      </c>
      <c r="D14" s="179"/>
      <c r="E14" s="77"/>
      <c r="F14" s="77"/>
      <c r="G14" s="96"/>
      <c r="H14" s="77"/>
      <c r="I14" s="96"/>
      <c r="J14" s="77">
        <v>1300</v>
      </c>
      <c r="K14" s="96"/>
      <c r="L14" s="110"/>
      <c r="M14" s="77"/>
      <c r="N14" s="96"/>
    </row>
    <row r="15" spans="1:20" x14ac:dyDescent="0.2">
      <c r="A15" s="11" t="s">
        <v>622</v>
      </c>
      <c r="B15" s="11"/>
      <c r="C15" s="77">
        <f>SUM(C14)</f>
        <v>1300</v>
      </c>
      <c r="D15" s="77">
        <f t="shared" ref="D15:N15" si="0">SUM(D14)</f>
        <v>0</v>
      </c>
      <c r="E15" s="77">
        <f t="shared" si="0"/>
        <v>0</v>
      </c>
      <c r="F15" s="77">
        <f t="shared" si="0"/>
        <v>0</v>
      </c>
      <c r="G15" s="77">
        <f t="shared" si="0"/>
        <v>0</v>
      </c>
      <c r="H15" s="77">
        <f t="shared" si="0"/>
        <v>0</v>
      </c>
      <c r="I15" s="77">
        <f t="shared" si="0"/>
        <v>0</v>
      </c>
      <c r="J15" s="77">
        <f t="shared" si="0"/>
        <v>1300</v>
      </c>
      <c r="K15" s="77">
        <f t="shared" si="0"/>
        <v>0</v>
      </c>
      <c r="L15" s="77">
        <f t="shared" si="0"/>
        <v>0</v>
      </c>
      <c r="M15" s="77">
        <f t="shared" si="0"/>
        <v>0</v>
      </c>
      <c r="N15" s="77">
        <f t="shared" si="0"/>
        <v>0</v>
      </c>
    </row>
    <row r="16" spans="1:20" x14ac:dyDescent="0.2">
      <c r="A16" s="11" t="s">
        <v>653</v>
      </c>
      <c r="B16" s="11"/>
      <c r="C16" s="77">
        <f>SUM(C13+C15)</f>
        <v>2529</v>
      </c>
      <c r="D16" s="77">
        <f t="shared" ref="D16:N16" si="1">SUM(D13+D15)</f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77">
        <f t="shared" si="1"/>
        <v>0</v>
      </c>
      <c r="I16" s="77">
        <f t="shared" si="1"/>
        <v>0</v>
      </c>
      <c r="J16" s="77">
        <f t="shared" si="1"/>
        <v>2529</v>
      </c>
      <c r="K16" s="77">
        <f t="shared" si="1"/>
        <v>0</v>
      </c>
      <c r="L16" s="77">
        <f t="shared" si="1"/>
        <v>0</v>
      </c>
      <c r="M16" s="77">
        <f t="shared" si="1"/>
        <v>0</v>
      </c>
      <c r="N16" s="77">
        <f t="shared" si="1"/>
        <v>0</v>
      </c>
    </row>
    <row r="17" spans="1:14" x14ac:dyDescent="0.2">
      <c r="A17" s="13" t="s">
        <v>399</v>
      </c>
      <c r="B17" s="13"/>
      <c r="C17" s="13"/>
      <c r="D17" s="297"/>
      <c r="E17" s="95"/>
      <c r="F17" s="95"/>
      <c r="G17" s="99"/>
      <c r="H17" s="95"/>
      <c r="I17" s="99"/>
      <c r="J17" s="95"/>
      <c r="K17" s="99"/>
      <c r="L17" s="95"/>
      <c r="M17" s="95"/>
      <c r="N17" s="95"/>
    </row>
    <row r="18" spans="1:14" x14ac:dyDescent="0.2">
      <c r="A18" s="11" t="s">
        <v>28</v>
      </c>
      <c r="B18" s="11" t="s">
        <v>138</v>
      </c>
      <c r="C18" s="77">
        <f>SUM(D18:N18)</f>
        <v>950</v>
      </c>
      <c r="D18" s="179"/>
      <c r="E18" s="77"/>
      <c r="F18" s="77"/>
      <c r="G18" s="96"/>
      <c r="H18" s="77">
        <v>0</v>
      </c>
      <c r="I18" s="96">
        <v>0</v>
      </c>
      <c r="J18" s="77">
        <v>950</v>
      </c>
      <c r="K18" s="96">
        <v>0</v>
      </c>
      <c r="L18" s="77">
        <v>0</v>
      </c>
      <c r="M18" s="77">
        <v>0</v>
      </c>
      <c r="N18" s="77">
        <v>0</v>
      </c>
    </row>
    <row r="19" spans="1:14" x14ac:dyDescent="0.2">
      <c r="A19" s="11" t="s">
        <v>578</v>
      </c>
      <c r="B19" s="11"/>
      <c r="C19" s="77">
        <f>SUM(D19:N19)</f>
        <v>950</v>
      </c>
      <c r="D19" s="179"/>
      <c r="E19" s="77"/>
      <c r="F19" s="77"/>
      <c r="G19" s="96"/>
      <c r="H19" s="77"/>
      <c r="I19" s="96"/>
      <c r="J19" s="77">
        <v>950</v>
      </c>
      <c r="K19" s="96"/>
      <c r="L19" s="110"/>
      <c r="M19" s="77"/>
      <c r="N19" s="96"/>
    </row>
    <row r="20" spans="1:14" x14ac:dyDescent="0.2">
      <c r="A20" s="11" t="s">
        <v>809</v>
      </c>
      <c r="B20" s="11"/>
      <c r="C20" s="77">
        <f t="shared" ref="C20:C21" si="2">SUM(D20:N20)</f>
        <v>500</v>
      </c>
      <c r="D20" s="179"/>
      <c r="E20" s="77"/>
      <c r="F20" s="77"/>
      <c r="G20" s="96"/>
      <c r="H20" s="77"/>
      <c r="I20" s="96"/>
      <c r="J20" s="77">
        <v>500</v>
      </c>
      <c r="K20" s="96"/>
      <c r="L20" s="110"/>
      <c r="M20" s="77"/>
      <c r="N20" s="96"/>
    </row>
    <row r="21" spans="1:14" x14ac:dyDescent="0.2">
      <c r="A21" s="11" t="s">
        <v>810</v>
      </c>
      <c r="B21" s="11"/>
      <c r="C21" s="77">
        <f t="shared" si="2"/>
        <v>100</v>
      </c>
      <c r="D21" s="179"/>
      <c r="E21" s="77"/>
      <c r="F21" s="77"/>
      <c r="G21" s="96"/>
      <c r="H21" s="77"/>
      <c r="I21" s="96"/>
      <c r="J21" s="77">
        <v>100</v>
      </c>
      <c r="K21" s="96"/>
      <c r="L21" s="110"/>
      <c r="M21" s="77"/>
      <c r="N21" s="96"/>
    </row>
    <row r="22" spans="1:14" x14ac:dyDescent="0.2">
      <c r="A22" s="11" t="s">
        <v>622</v>
      </c>
      <c r="B22" s="11"/>
      <c r="C22" s="77">
        <f>SUM(C20:C21)</f>
        <v>600</v>
      </c>
      <c r="D22" s="77">
        <f t="shared" ref="D22:N22" si="3">SUM(D20:D21)</f>
        <v>0</v>
      </c>
      <c r="E22" s="77">
        <f t="shared" si="3"/>
        <v>0</v>
      </c>
      <c r="F22" s="77">
        <f t="shared" si="3"/>
        <v>0</v>
      </c>
      <c r="G22" s="77">
        <f t="shared" si="3"/>
        <v>0</v>
      </c>
      <c r="H22" s="77">
        <f t="shared" si="3"/>
        <v>0</v>
      </c>
      <c r="I22" s="77">
        <f t="shared" si="3"/>
        <v>0</v>
      </c>
      <c r="J22" s="77">
        <f t="shared" si="3"/>
        <v>600</v>
      </c>
      <c r="K22" s="77">
        <f t="shared" si="3"/>
        <v>0</v>
      </c>
      <c r="L22" s="77">
        <f t="shared" si="3"/>
        <v>0</v>
      </c>
      <c r="M22" s="77">
        <f t="shared" si="3"/>
        <v>0</v>
      </c>
      <c r="N22" s="77">
        <f t="shared" si="3"/>
        <v>0</v>
      </c>
    </row>
    <row r="23" spans="1:14" x14ac:dyDescent="0.2">
      <c r="A23" s="11" t="s">
        <v>653</v>
      </c>
      <c r="B23" s="11"/>
      <c r="C23" s="77">
        <f>SUM(C22+C19)</f>
        <v>1550</v>
      </c>
      <c r="D23" s="77">
        <f t="shared" ref="D23:N23" si="4">SUM(D22+D19)</f>
        <v>0</v>
      </c>
      <c r="E23" s="77">
        <f t="shared" si="4"/>
        <v>0</v>
      </c>
      <c r="F23" s="77">
        <f t="shared" si="4"/>
        <v>0</v>
      </c>
      <c r="G23" s="77">
        <f t="shared" si="4"/>
        <v>0</v>
      </c>
      <c r="H23" s="77">
        <f t="shared" si="4"/>
        <v>0</v>
      </c>
      <c r="I23" s="77">
        <f t="shared" si="4"/>
        <v>0</v>
      </c>
      <c r="J23" s="77">
        <f t="shared" si="4"/>
        <v>1550</v>
      </c>
      <c r="K23" s="77">
        <f t="shared" si="4"/>
        <v>0</v>
      </c>
      <c r="L23" s="77">
        <f t="shared" si="4"/>
        <v>0</v>
      </c>
      <c r="M23" s="77">
        <f t="shared" si="4"/>
        <v>0</v>
      </c>
      <c r="N23" s="77">
        <f t="shared" si="4"/>
        <v>0</v>
      </c>
    </row>
    <row r="24" spans="1:14" x14ac:dyDescent="0.2">
      <c r="A24" s="47" t="s">
        <v>400</v>
      </c>
      <c r="B24" s="10"/>
      <c r="C24" s="10"/>
      <c r="D24" s="407"/>
      <c r="E24" s="95"/>
      <c r="F24" s="95"/>
      <c r="G24" s="99"/>
      <c r="H24" s="95"/>
      <c r="I24" s="99"/>
      <c r="J24" s="95"/>
      <c r="K24" s="99"/>
      <c r="L24" s="98"/>
      <c r="M24" s="95"/>
      <c r="N24" s="99"/>
    </row>
    <row r="25" spans="1:14" x14ac:dyDescent="0.2">
      <c r="A25" s="11" t="s">
        <v>28</v>
      </c>
      <c r="B25" s="11" t="s">
        <v>137</v>
      </c>
      <c r="C25" s="77">
        <f>SUM(D25:N25)</f>
        <v>4480</v>
      </c>
      <c r="D25" s="179"/>
      <c r="E25" s="77"/>
      <c r="F25" s="77"/>
      <c r="G25" s="96"/>
      <c r="H25" s="77"/>
      <c r="I25" s="96"/>
      <c r="J25" s="77">
        <v>4480</v>
      </c>
      <c r="K25" s="96"/>
      <c r="L25" s="110"/>
      <c r="M25" s="77"/>
      <c r="N25" s="96"/>
    </row>
    <row r="26" spans="1:14" x14ac:dyDescent="0.2">
      <c r="A26" s="11" t="s">
        <v>597</v>
      </c>
      <c r="B26" s="30"/>
      <c r="C26" s="77">
        <f>SUM(D26:N26)</f>
        <v>8809</v>
      </c>
      <c r="D26" s="454"/>
      <c r="E26" s="110"/>
      <c r="F26" s="77"/>
      <c r="G26" s="96"/>
      <c r="H26" s="77"/>
      <c r="I26" s="96"/>
      <c r="J26" s="77">
        <v>8809</v>
      </c>
      <c r="K26" s="96"/>
      <c r="L26" s="110"/>
      <c r="M26" s="110"/>
      <c r="N26" s="96"/>
    </row>
    <row r="27" spans="1:14" x14ac:dyDescent="0.2">
      <c r="A27" s="11" t="s">
        <v>736</v>
      </c>
      <c r="B27" s="30"/>
      <c r="C27" s="77">
        <f>SUM(D27:N27)</f>
        <v>350</v>
      </c>
      <c r="D27" s="454"/>
      <c r="E27" s="110"/>
      <c r="F27" s="110"/>
      <c r="G27" s="96"/>
      <c r="H27" s="110"/>
      <c r="I27" s="96"/>
      <c r="J27" s="110"/>
      <c r="K27" s="96"/>
      <c r="L27" s="110">
        <v>350</v>
      </c>
      <c r="M27" s="110"/>
      <c r="N27" s="96"/>
    </row>
    <row r="28" spans="1:14" x14ac:dyDescent="0.2">
      <c r="A28" s="11" t="s">
        <v>812</v>
      </c>
      <c r="B28" s="30"/>
      <c r="C28" s="77">
        <f>SUM(D28:N28)</f>
        <v>1639</v>
      </c>
      <c r="D28" s="454"/>
      <c r="E28" s="110"/>
      <c r="F28" s="110"/>
      <c r="G28" s="96"/>
      <c r="H28" s="110"/>
      <c r="I28" s="96"/>
      <c r="J28" s="110">
        <v>1639</v>
      </c>
      <c r="K28" s="96"/>
      <c r="L28" s="110"/>
      <c r="M28" s="110"/>
      <c r="N28" s="96"/>
    </row>
    <row r="29" spans="1:14" x14ac:dyDescent="0.2">
      <c r="A29" s="11" t="s">
        <v>625</v>
      </c>
      <c r="B29" s="30"/>
      <c r="C29" s="110">
        <f>SUM(C28+C27)</f>
        <v>1989</v>
      </c>
      <c r="D29" s="110">
        <f t="shared" ref="D29:N29" si="5">SUM(D28+D27)</f>
        <v>0</v>
      </c>
      <c r="E29" s="110">
        <f t="shared" si="5"/>
        <v>0</v>
      </c>
      <c r="F29" s="110">
        <f t="shared" si="5"/>
        <v>0</v>
      </c>
      <c r="G29" s="110">
        <f t="shared" si="5"/>
        <v>0</v>
      </c>
      <c r="H29" s="110">
        <f t="shared" si="5"/>
        <v>0</v>
      </c>
      <c r="I29" s="110">
        <f t="shared" si="5"/>
        <v>0</v>
      </c>
      <c r="J29" s="110">
        <f t="shared" si="5"/>
        <v>1639</v>
      </c>
      <c r="K29" s="110">
        <f t="shared" si="5"/>
        <v>0</v>
      </c>
      <c r="L29" s="110">
        <f t="shared" si="5"/>
        <v>350</v>
      </c>
      <c r="M29" s="110">
        <f t="shared" si="5"/>
        <v>0</v>
      </c>
      <c r="N29" s="110">
        <f t="shared" si="5"/>
        <v>0</v>
      </c>
    </row>
    <row r="30" spans="1:14" x14ac:dyDescent="0.2">
      <c r="A30" s="15" t="s">
        <v>653</v>
      </c>
      <c r="B30" s="27"/>
      <c r="C30" s="100">
        <f>SUM(C26+C29)</f>
        <v>10798</v>
      </c>
      <c r="D30" s="100">
        <f t="shared" ref="D30:N30" si="6">SUM(D26+D29)</f>
        <v>0</v>
      </c>
      <c r="E30" s="100">
        <f t="shared" si="6"/>
        <v>0</v>
      </c>
      <c r="F30" s="100">
        <f t="shared" si="6"/>
        <v>0</v>
      </c>
      <c r="G30" s="100">
        <f t="shared" si="6"/>
        <v>0</v>
      </c>
      <c r="H30" s="100">
        <f t="shared" si="6"/>
        <v>0</v>
      </c>
      <c r="I30" s="100">
        <f t="shared" si="6"/>
        <v>0</v>
      </c>
      <c r="J30" s="100">
        <f t="shared" si="6"/>
        <v>10448</v>
      </c>
      <c r="K30" s="100">
        <f t="shared" si="6"/>
        <v>0</v>
      </c>
      <c r="L30" s="100">
        <f t="shared" si="6"/>
        <v>350</v>
      </c>
      <c r="M30" s="100">
        <f t="shared" si="6"/>
        <v>0</v>
      </c>
      <c r="N30" s="100">
        <f t="shared" si="6"/>
        <v>0</v>
      </c>
    </row>
    <row r="31" spans="1:14" s="321" customFormat="1" x14ac:dyDescent="0.2">
      <c r="A31" s="22" t="s">
        <v>513</v>
      </c>
      <c r="B31" s="460"/>
      <c r="C31" s="106"/>
      <c r="D31" s="461"/>
      <c r="E31" s="106"/>
      <c r="F31" s="104"/>
      <c r="G31" s="105"/>
      <c r="H31" s="104"/>
      <c r="I31" s="105"/>
      <c r="J31" s="104"/>
      <c r="K31" s="105"/>
      <c r="L31" s="104"/>
      <c r="M31" s="105"/>
      <c r="N31" s="109"/>
    </row>
    <row r="32" spans="1:14" x14ac:dyDescent="0.2">
      <c r="A32" s="11" t="s">
        <v>28</v>
      </c>
      <c r="B32" s="83" t="s">
        <v>137</v>
      </c>
      <c r="C32" s="77">
        <f>SUM(D32:N32)</f>
        <v>248971</v>
      </c>
      <c r="D32" s="454">
        <v>248971</v>
      </c>
      <c r="E32" s="110"/>
      <c r="F32" s="77"/>
      <c r="G32" s="96"/>
      <c r="H32" s="77"/>
      <c r="I32" s="96"/>
      <c r="J32" s="77"/>
      <c r="K32" s="96"/>
      <c r="L32" s="77"/>
      <c r="M32" s="96"/>
      <c r="N32" s="77"/>
    </row>
    <row r="33" spans="1:23" x14ac:dyDescent="0.2">
      <c r="A33" s="11" t="s">
        <v>597</v>
      </c>
      <c r="B33" s="83"/>
      <c r="C33" s="77">
        <f t="shared" ref="C33:C34" si="7">SUM(D33:N33)</f>
        <v>252105</v>
      </c>
      <c r="D33" s="454">
        <v>250971</v>
      </c>
      <c r="E33" s="110"/>
      <c r="F33" s="77"/>
      <c r="G33" s="96"/>
      <c r="H33" s="77"/>
      <c r="I33" s="96"/>
      <c r="J33" s="77"/>
      <c r="K33" s="96"/>
      <c r="L33" s="77"/>
      <c r="M33" s="96"/>
      <c r="N33" s="77">
        <v>1134</v>
      </c>
    </row>
    <row r="34" spans="1:23" x14ac:dyDescent="0.2">
      <c r="A34" s="11" t="s">
        <v>737</v>
      </c>
      <c r="B34" s="83"/>
      <c r="C34" s="77">
        <f t="shared" si="7"/>
        <v>16320</v>
      </c>
      <c r="D34" s="454">
        <v>16320</v>
      </c>
      <c r="E34" s="110"/>
      <c r="F34" s="77"/>
      <c r="G34" s="96"/>
      <c r="H34" s="77"/>
      <c r="I34" s="96"/>
      <c r="J34" s="77"/>
      <c r="K34" s="96"/>
      <c r="L34" s="77"/>
      <c r="M34" s="96"/>
      <c r="N34" s="77"/>
    </row>
    <row r="35" spans="1:23" x14ac:dyDescent="0.2">
      <c r="A35" s="11" t="s">
        <v>626</v>
      </c>
      <c r="B35" s="83"/>
      <c r="C35" s="77">
        <f>SUM(C34)</f>
        <v>16320</v>
      </c>
      <c r="D35" s="77">
        <f t="shared" ref="D35:N35" si="8">SUM(D34)</f>
        <v>16320</v>
      </c>
      <c r="E35" s="77">
        <f t="shared" si="8"/>
        <v>0</v>
      </c>
      <c r="F35" s="77">
        <f t="shared" si="8"/>
        <v>0</v>
      </c>
      <c r="G35" s="77">
        <f t="shared" si="8"/>
        <v>0</v>
      </c>
      <c r="H35" s="77">
        <f t="shared" si="8"/>
        <v>0</v>
      </c>
      <c r="I35" s="77">
        <f t="shared" si="8"/>
        <v>0</v>
      </c>
      <c r="J35" s="77">
        <f t="shared" si="8"/>
        <v>0</v>
      </c>
      <c r="K35" s="77">
        <f t="shared" si="8"/>
        <v>0</v>
      </c>
      <c r="L35" s="77">
        <f t="shared" si="8"/>
        <v>0</v>
      </c>
      <c r="M35" s="77">
        <f t="shared" si="8"/>
        <v>0</v>
      </c>
      <c r="N35" s="77">
        <f t="shared" si="8"/>
        <v>0</v>
      </c>
    </row>
    <row r="36" spans="1:23" x14ac:dyDescent="0.2">
      <c r="A36" s="11" t="s">
        <v>653</v>
      </c>
      <c r="B36" s="83"/>
      <c r="C36" s="94">
        <f>SUM(C33+C35)</f>
        <v>268425</v>
      </c>
      <c r="D36" s="94">
        <f t="shared" ref="D36:N36" si="9">SUM(D33+D35)</f>
        <v>267291</v>
      </c>
      <c r="E36" s="94">
        <f t="shared" si="9"/>
        <v>0</v>
      </c>
      <c r="F36" s="94">
        <f t="shared" si="9"/>
        <v>0</v>
      </c>
      <c r="G36" s="94">
        <f t="shared" si="9"/>
        <v>0</v>
      </c>
      <c r="H36" s="94">
        <f t="shared" si="9"/>
        <v>0</v>
      </c>
      <c r="I36" s="94">
        <f t="shared" si="9"/>
        <v>0</v>
      </c>
      <c r="J36" s="94">
        <f t="shared" si="9"/>
        <v>0</v>
      </c>
      <c r="K36" s="94">
        <f t="shared" si="9"/>
        <v>0</v>
      </c>
      <c r="L36" s="94">
        <f t="shared" si="9"/>
        <v>0</v>
      </c>
      <c r="M36" s="94">
        <f t="shared" si="9"/>
        <v>0</v>
      </c>
      <c r="N36" s="94">
        <f t="shared" si="9"/>
        <v>1134</v>
      </c>
    </row>
    <row r="37" spans="1:23" x14ac:dyDescent="0.2">
      <c r="A37" s="47" t="s">
        <v>401</v>
      </c>
      <c r="B37" s="181"/>
      <c r="C37" s="181"/>
      <c r="D37" s="298"/>
      <c r="E37" s="29"/>
      <c r="F37" s="10"/>
      <c r="G37" s="21"/>
      <c r="H37" s="10"/>
      <c r="I37" s="21"/>
      <c r="J37" s="10"/>
      <c r="K37" s="21"/>
      <c r="L37" s="10"/>
      <c r="M37" s="21"/>
      <c r="N37" s="10"/>
      <c r="O37" s="5"/>
      <c r="P37" s="5"/>
      <c r="Q37" s="5"/>
      <c r="R37" s="5"/>
      <c r="S37" s="5"/>
      <c r="T37" s="5"/>
      <c r="U37" s="5"/>
      <c r="V37" s="5"/>
      <c r="W37" s="5"/>
    </row>
    <row r="38" spans="1:23" s="147" customFormat="1" x14ac:dyDescent="0.2">
      <c r="A38" s="50" t="s">
        <v>38</v>
      </c>
      <c r="B38" s="485"/>
      <c r="C38" s="104">
        <f t="shared" ref="C38:N38" si="10">C12+C18+C25+C32</f>
        <v>255580</v>
      </c>
      <c r="D38" s="104">
        <f t="shared" si="10"/>
        <v>248971</v>
      </c>
      <c r="E38" s="104">
        <f t="shared" si="10"/>
        <v>0</v>
      </c>
      <c r="F38" s="104">
        <f t="shared" si="10"/>
        <v>0</v>
      </c>
      <c r="G38" s="104">
        <f t="shared" si="10"/>
        <v>0</v>
      </c>
      <c r="H38" s="104">
        <f t="shared" si="10"/>
        <v>0</v>
      </c>
      <c r="I38" s="104">
        <f t="shared" si="10"/>
        <v>0</v>
      </c>
      <c r="J38" s="104">
        <f t="shared" si="10"/>
        <v>6609</v>
      </c>
      <c r="K38" s="104">
        <f t="shared" si="10"/>
        <v>0</v>
      </c>
      <c r="L38" s="104">
        <f t="shared" si="10"/>
        <v>0</v>
      </c>
      <c r="M38" s="104">
        <f t="shared" si="10"/>
        <v>0</v>
      </c>
      <c r="N38" s="104">
        <f t="shared" si="10"/>
        <v>0</v>
      </c>
      <c r="O38" s="25"/>
      <c r="P38" s="25"/>
      <c r="Q38" s="25"/>
      <c r="R38" s="25"/>
      <c r="S38" s="25"/>
      <c r="T38" s="25"/>
      <c r="U38" s="25"/>
      <c r="V38" s="25"/>
      <c r="W38" s="25"/>
    </row>
    <row r="39" spans="1:23" s="147" customFormat="1" x14ac:dyDescent="0.2">
      <c r="A39" s="50" t="s">
        <v>581</v>
      </c>
      <c r="B39" s="485"/>
      <c r="C39" s="104">
        <f t="shared" ref="C39:N39" si="11">C13+C19+C26+C33</f>
        <v>263093</v>
      </c>
      <c r="D39" s="104">
        <f t="shared" si="11"/>
        <v>250971</v>
      </c>
      <c r="E39" s="104">
        <f t="shared" si="11"/>
        <v>0</v>
      </c>
      <c r="F39" s="104">
        <f t="shared" si="11"/>
        <v>0</v>
      </c>
      <c r="G39" s="104">
        <f t="shared" si="11"/>
        <v>0</v>
      </c>
      <c r="H39" s="104">
        <f t="shared" si="11"/>
        <v>0</v>
      </c>
      <c r="I39" s="104">
        <f t="shared" si="11"/>
        <v>0</v>
      </c>
      <c r="J39" s="104">
        <f t="shared" si="11"/>
        <v>10988</v>
      </c>
      <c r="K39" s="104">
        <f t="shared" si="11"/>
        <v>0</v>
      </c>
      <c r="L39" s="104">
        <f t="shared" si="11"/>
        <v>0</v>
      </c>
      <c r="M39" s="104">
        <f t="shared" si="11"/>
        <v>0</v>
      </c>
      <c r="N39" s="104">
        <f t="shared" si="11"/>
        <v>1134</v>
      </c>
      <c r="O39" s="25"/>
      <c r="P39" s="25"/>
      <c r="Q39" s="25"/>
      <c r="R39" s="25"/>
      <c r="S39" s="25"/>
      <c r="T39" s="25"/>
      <c r="U39" s="25"/>
      <c r="V39" s="25"/>
      <c r="W39" s="25"/>
    </row>
    <row r="40" spans="1:23" s="147" customFormat="1" x14ac:dyDescent="0.2">
      <c r="A40" s="50" t="s">
        <v>622</v>
      </c>
      <c r="B40" s="485"/>
      <c r="C40" s="104">
        <f>SUM(C15+C29+C35+C22)</f>
        <v>20209</v>
      </c>
      <c r="D40" s="104">
        <f t="shared" ref="D40:N40" si="12">SUM(D15+D29+D35+D22)</f>
        <v>16320</v>
      </c>
      <c r="E40" s="104">
        <f t="shared" si="12"/>
        <v>0</v>
      </c>
      <c r="F40" s="104">
        <f t="shared" si="12"/>
        <v>0</v>
      </c>
      <c r="G40" s="104">
        <f t="shared" si="12"/>
        <v>0</v>
      </c>
      <c r="H40" s="104">
        <f t="shared" si="12"/>
        <v>0</v>
      </c>
      <c r="I40" s="104">
        <f t="shared" si="12"/>
        <v>0</v>
      </c>
      <c r="J40" s="104">
        <f t="shared" si="12"/>
        <v>3539</v>
      </c>
      <c r="K40" s="104">
        <f t="shared" si="12"/>
        <v>0</v>
      </c>
      <c r="L40" s="104">
        <f t="shared" si="12"/>
        <v>350</v>
      </c>
      <c r="M40" s="104">
        <f t="shared" si="12"/>
        <v>0</v>
      </c>
      <c r="N40" s="104">
        <f t="shared" si="12"/>
        <v>0</v>
      </c>
      <c r="O40" s="25"/>
      <c r="P40" s="25"/>
      <c r="Q40" s="25"/>
      <c r="R40" s="25"/>
      <c r="S40" s="25"/>
      <c r="T40" s="25"/>
      <c r="U40" s="25"/>
      <c r="V40" s="25"/>
      <c r="W40" s="25"/>
    </row>
    <row r="41" spans="1:23" s="147" customFormat="1" x14ac:dyDescent="0.2">
      <c r="A41" s="39" t="s">
        <v>581</v>
      </c>
      <c r="B41" s="198"/>
      <c r="C41" s="108">
        <f>SUM(C39:C40)</f>
        <v>283302</v>
      </c>
      <c r="D41" s="108">
        <f t="shared" ref="D41:N41" si="13">SUM(D39:D40)</f>
        <v>267291</v>
      </c>
      <c r="E41" s="108">
        <f t="shared" si="13"/>
        <v>0</v>
      </c>
      <c r="F41" s="108">
        <f t="shared" si="13"/>
        <v>0</v>
      </c>
      <c r="G41" s="108">
        <f t="shared" si="13"/>
        <v>0</v>
      </c>
      <c r="H41" s="108">
        <f t="shared" si="13"/>
        <v>0</v>
      </c>
      <c r="I41" s="108">
        <f t="shared" si="13"/>
        <v>0</v>
      </c>
      <c r="J41" s="108">
        <f t="shared" si="13"/>
        <v>14527</v>
      </c>
      <c r="K41" s="108">
        <f t="shared" si="13"/>
        <v>0</v>
      </c>
      <c r="L41" s="108">
        <f t="shared" si="13"/>
        <v>350</v>
      </c>
      <c r="M41" s="108">
        <f t="shared" si="13"/>
        <v>0</v>
      </c>
      <c r="N41" s="108">
        <f t="shared" si="13"/>
        <v>1134</v>
      </c>
      <c r="O41" s="25"/>
      <c r="P41" s="25"/>
      <c r="Q41" s="25"/>
      <c r="R41" s="25"/>
      <c r="S41" s="25"/>
      <c r="T41" s="25"/>
      <c r="U41" s="25"/>
      <c r="V41" s="25"/>
      <c r="W41" s="25"/>
    </row>
    <row r="42" spans="1:23" x14ac:dyDescent="0.2">
      <c r="A42" s="480" t="s">
        <v>582</v>
      </c>
      <c r="B42" s="47"/>
      <c r="C42" s="95">
        <f>SUM(C12,C25,C32)</f>
        <v>254630</v>
      </c>
      <c r="D42" s="95">
        <f>SUM(D38-D45-D48)</f>
        <v>248971</v>
      </c>
      <c r="E42" s="95">
        <f>SUM(E12,E25)</f>
        <v>0</v>
      </c>
      <c r="F42" s="95">
        <f>SUM(F12,F25)</f>
        <v>0</v>
      </c>
      <c r="G42" s="95">
        <f>SUM(G12,G25)</f>
        <v>0</v>
      </c>
      <c r="H42" s="95">
        <f>SUM(H12,H25)</f>
        <v>0</v>
      </c>
      <c r="I42" s="95">
        <f>SUM(I12,I25)</f>
        <v>0</v>
      </c>
      <c r="J42" s="95">
        <f>J38-J45-J48</f>
        <v>5659</v>
      </c>
      <c r="K42" s="95">
        <f>SUM(K12,K25)</f>
        <v>0</v>
      </c>
      <c r="L42" s="95">
        <f>SUM(L12,L25)</f>
        <v>0</v>
      </c>
      <c r="M42" s="95">
        <f>SUM(M12,M25)</f>
        <v>0</v>
      </c>
      <c r="N42" s="95">
        <f>SUM(N12,N25)</f>
        <v>0</v>
      </c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">
      <c r="A43" s="598" t="s">
        <v>585</v>
      </c>
      <c r="B43" s="50"/>
      <c r="C43" s="77">
        <f>SUM(C13,C26,C33)</f>
        <v>262143</v>
      </c>
      <c r="D43" s="77">
        <f>SUM(D39-D46-D49)</f>
        <v>250971</v>
      </c>
      <c r="E43" s="77"/>
      <c r="F43" s="77"/>
      <c r="G43" s="77"/>
      <c r="H43" s="77"/>
      <c r="I43" s="77"/>
      <c r="J43" s="77">
        <v>11038</v>
      </c>
      <c r="K43" s="77"/>
      <c r="L43" s="77"/>
      <c r="M43" s="77"/>
      <c r="N43" s="77">
        <v>1134</v>
      </c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">
      <c r="A44" s="265" t="s">
        <v>667</v>
      </c>
      <c r="B44" s="39"/>
      <c r="C44" s="94">
        <f>SUM(C16+C30+C36)</f>
        <v>281752</v>
      </c>
      <c r="D44" s="94">
        <f t="shared" ref="D44:N44" si="14">SUM(D16+D30+D36)</f>
        <v>267291</v>
      </c>
      <c r="E44" s="94">
        <f t="shared" si="14"/>
        <v>0</v>
      </c>
      <c r="F44" s="94">
        <f t="shared" si="14"/>
        <v>0</v>
      </c>
      <c r="G44" s="94">
        <f t="shared" si="14"/>
        <v>0</v>
      </c>
      <c r="H44" s="94">
        <f t="shared" si="14"/>
        <v>0</v>
      </c>
      <c r="I44" s="94">
        <f t="shared" si="14"/>
        <v>0</v>
      </c>
      <c r="J44" s="94">
        <f t="shared" si="14"/>
        <v>12977</v>
      </c>
      <c r="K44" s="94">
        <f t="shared" si="14"/>
        <v>0</v>
      </c>
      <c r="L44" s="94">
        <f t="shared" si="14"/>
        <v>350</v>
      </c>
      <c r="M44" s="94">
        <f t="shared" si="14"/>
        <v>0</v>
      </c>
      <c r="N44" s="94">
        <f t="shared" si="14"/>
        <v>1134</v>
      </c>
      <c r="O44" s="5"/>
      <c r="P44" s="5"/>
      <c r="Q44" s="5"/>
      <c r="R44" s="5"/>
      <c r="S44" s="5"/>
      <c r="T44" s="5"/>
      <c r="U44" s="5"/>
      <c r="V44" s="5"/>
      <c r="W44" s="5"/>
    </row>
    <row r="45" spans="1:23" x14ac:dyDescent="0.2">
      <c r="A45" s="480" t="s">
        <v>590</v>
      </c>
      <c r="B45" s="47"/>
      <c r="C45" s="95">
        <f>SUM(C18)</f>
        <v>950</v>
      </c>
      <c r="D45" s="95">
        <f t="shared" ref="D45:N45" si="15">SUM(D18)</f>
        <v>0</v>
      </c>
      <c r="E45" s="95">
        <f t="shared" si="15"/>
        <v>0</v>
      </c>
      <c r="F45" s="95">
        <f t="shared" si="15"/>
        <v>0</v>
      </c>
      <c r="G45" s="95">
        <f t="shared" si="15"/>
        <v>0</v>
      </c>
      <c r="H45" s="95">
        <f t="shared" si="15"/>
        <v>0</v>
      </c>
      <c r="I45" s="95">
        <f t="shared" si="15"/>
        <v>0</v>
      </c>
      <c r="J45" s="95">
        <f>SUM(J18)</f>
        <v>950</v>
      </c>
      <c r="K45" s="95">
        <f t="shared" si="15"/>
        <v>0</v>
      </c>
      <c r="L45" s="95">
        <f t="shared" si="15"/>
        <v>0</v>
      </c>
      <c r="M45" s="95">
        <f t="shared" si="15"/>
        <v>0</v>
      </c>
      <c r="N45" s="95">
        <f t="shared" si="15"/>
        <v>0</v>
      </c>
      <c r="O45" s="5"/>
      <c r="P45" s="5"/>
      <c r="Q45" s="5"/>
      <c r="R45" s="5"/>
      <c r="S45" s="5"/>
      <c r="T45" s="5"/>
      <c r="U45" s="5"/>
      <c r="V45" s="5"/>
      <c r="W45" s="5"/>
    </row>
    <row r="46" spans="1:23" x14ac:dyDescent="0.2">
      <c r="A46" s="598" t="s">
        <v>584</v>
      </c>
      <c r="B46" s="50"/>
      <c r="C46" s="77">
        <f>SUM(C19)</f>
        <v>950</v>
      </c>
      <c r="D46" s="110"/>
      <c r="E46" s="77"/>
      <c r="F46" s="77"/>
      <c r="G46" s="77"/>
      <c r="H46" s="77"/>
      <c r="I46" s="77"/>
      <c r="J46" s="77">
        <v>950</v>
      </c>
      <c r="K46" s="77"/>
      <c r="L46" s="77"/>
      <c r="M46" s="77"/>
      <c r="N46" s="77"/>
      <c r="O46" s="5"/>
      <c r="P46" s="5"/>
      <c r="Q46" s="5"/>
      <c r="R46" s="5"/>
      <c r="S46" s="5"/>
      <c r="T46" s="5"/>
      <c r="U46" s="5"/>
      <c r="V46" s="5"/>
      <c r="W46" s="5"/>
    </row>
    <row r="47" spans="1:23" x14ac:dyDescent="0.2">
      <c r="A47" s="265" t="s">
        <v>668</v>
      </c>
      <c r="B47" s="39"/>
      <c r="C47" s="77">
        <f>SUM(C23)</f>
        <v>1550</v>
      </c>
      <c r="D47" s="100"/>
      <c r="E47" s="94"/>
      <c r="F47" s="94"/>
      <c r="G47" s="94"/>
      <c r="H47" s="94"/>
      <c r="I47" s="94"/>
      <c r="J47" s="94">
        <v>950</v>
      </c>
      <c r="K47" s="94"/>
      <c r="L47" s="94"/>
      <c r="M47" s="94"/>
      <c r="N47" s="94"/>
      <c r="O47" s="5"/>
      <c r="P47" s="5"/>
      <c r="Q47" s="5"/>
      <c r="R47" s="5"/>
      <c r="S47" s="5"/>
      <c r="T47" s="5"/>
      <c r="U47" s="5"/>
      <c r="V47" s="5"/>
      <c r="W47" s="5"/>
    </row>
    <row r="48" spans="1:23" x14ac:dyDescent="0.2">
      <c r="A48" s="480" t="s">
        <v>591</v>
      </c>
      <c r="B48" s="47"/>
      <c r="C48" s="95">
        <v>0</v>
      </c>
      <c r="D48" s="487"/>
      <c r="E48" s="95">
        <v>0</v>
      </c>
      <c r="F48" s="95">
        <v>0</v>
      </c>
      <c r="G48" s="95"/>
      <c r="H48" s="10">
        <v>0</v>
      </c>
      <c r="I48" s="95">
        <f>SUM(I12)</f>
        <v>0</v>
      </c>
      <c r="J48" s="95"/>
      <c r="K48" s="10">
        <v>0</v>
      </c>
      <c r="L48" s="10">
        <v>0</v>
      </c>
      <c r="M48" s="10">
        <v>0</v>
      </c>
      <c r="N48" s="10">
        <v>0</v>
      </c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">
      <c r="A49" s="479" t="s">
        <v>669</v>
      </c>
      <c r="B49" s="50"/>
      <c r="C49" s="96">
        <v>0</v>
      </c>
      <c r="D49" s="603"/>
      <c r="E49" s="77"/>
      <c r="F49" s="96"/>
      <c r="G49" s="77"/>
      <c r="H49" s="11"/>
      <c r="I49" s="96"/>
      <c r="J49" s="110"/>
      <c r="K49" s="30"/>
      <c r="L49" s="5"/>
      <c r="M49" s="614"/>
      <c r="N49" s="11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2">
      <c r="A50" s="483" t="s">
        <v>670</v>
      </c>
      <c r="B50" s="15"/>
      <c r="C50" s="488">
        <v>0</v>
      </c>
      <c r="D50" s="24"/>
      <c r="E50" s="15"/>
      <c r="F50" s="488"/>
      <c r="G50" s="15"/>
      <c r="H50" s="15"/>
      <c r="I50" s="488"/>
      <c r="J50" s="27" t="s">
        <v>203</v>
      </c>
      <c r="K50" s="27"/>
      <c r="L50" s="488"/>
      <c r="M50" s="505"/>
      <c r="N50" s="1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2">
      <c r="A51" s="479"/>
      <c r="B51" s="5"/>
      <c r="C51" s="5"/>
      <c r="D51" s="2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x14ac:dyDescent="0.2">
      <c r="A52" s="5"/>
      <c r="B52" s="5"/>
      <c r="C52" s="5"/>
      <c r="D52" s="2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">
      <c r="A53" s="5"/>
      <c r="B53" s="488"/>
      <c r="C53" s="5"/>
      <c r="D53" s="2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x14ac:dyDescent="0.2">
      <c r="A54" s="5"/>
      <c r="B54" s="5"/>
      <c r="C54" s="5"/>
      <c r="D54" s="2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x14ac:dyDescent="0.2">
      <c r="A55" s="5"/>
      <c r="B55" s="5"/>
      <c r="C55" s="5"/>
      <c r="D55" s="2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x14ac:dyDescent="0.2">
      <c r="A56" s="5"/>
      <c r="B56" s="5"/>
      <c r="C56" s="5"/>
      <c r="D56" s="2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x14ac:dyDescent="0.2">
      <c r="A57" s="5"/>
      <c r="B57" s="5"/>
      <c r="C57" s="5"/>
      <c r="D57" s="20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x14ac:dyDescent="0.2">
      <c r="A58" s="5"/>
      <c r="B58" s="5"/>
      <c r="C58" s="5"/>
      <c r="D58" s="20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x14ac:dyDescent="0.2">
      <c r="A59" s="5"/>
      <c r="B59" s="5"/>
      <c r="C59" s="5"/>
      <c r="D59" s="2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">
      <c r="A60" s="5"/>
      <c r="B60" s="5"/>
      <c r="C60" s="5"/>
      <c r="D60" s="2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">
      <c r="A61" s="5"/>
      <c r="B61" s="5"/>
      <c r="C61" s="5"/>
      <c r="D61" s="20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">
      <c r="A62" s="5"/>
      <c r="B62" s="5"/>
      <c r="C62" s="5"/>
      <c r="D62" s="20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">
      <c r="A63" s="5"/>
      <c r="B63" s="5"/>
      <c r="C63" s="5"/>
      <c r="D63" s="20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">
      <c r="A64" s="5"/>
      <c r="B64" s="5"/>
      <c r="C64" s="5"/>
      <c r="D64" s="20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">
      <c r="A65" s="5"/>
      <c r="B65" s="5"/>
      <c r="C65" s="5"/>
      <c r="D65" s="20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">
      <c r="A66" s="5"/>
      <c r="B66" s="5"/>
      <c r="C66" s="5"/>
      <c r="D66" s="2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">
      <c r="A67" s="5"/>
      <c r="B67" s="5"/>
      <c r="C67" s="5"/>
      <c r="D67" s="20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">
      <c r="A68" s="5"/>
      <c r="B68" s="5"/>
      <c r="C68" s="5"/>
      <c r="D68" s="20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">
      <c r="A69" s="5"/>
      <c r="B69" s="5"/>
      <c r="C69" s="5"/>
      <c r="D69" s="2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">
      <c r="A70" s="5"/>
      <c r="B70" s="5"/>
      <c r="C70" s="5"/>
      <c r="D70" s="2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2">
      <c r="A71" s="5"/>
      <c r="B71" s="5"/>
      <c r="C71" s="5"/>
      <c r="D71" s="20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2">
      <c r="A72" s="5"/>
      <c r="B72" s="5"/>
      <c r="C72" s="5"/>
      <c r="D72" s="20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5"/>
      <c r="B73" s="5"/>
      <c r="C73" s="5"/>
      <c r="D73" s="2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5"/>
      <c r="B74" s="5"/>
      <c r="C74" s="5"/>
      <c r="D74" s="2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5"/>
      <c r="B75" s="5"/>
      <c r="C75" s="5"/>
      <c r="D75" s="20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5"/>
      <c r="B76" s="5"/>
      <c r="C76" s="5"/>
      <c r="D76" s="20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5"/>
      <c r="B77" s="5"/>
      <c r="C77" s="5"/>
      <c r="D77" s="20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5"/>
      <c r="B78" s="5"/>
      <c r="C78" s="5"/>
      <c r="D78" s="20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2">
      <c r="A79" s="5"/>
      <c r="B79" s="5"/>
      <c r="C79" s="5"/>
      <c r="D79" s="20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x14ac:dyDescent="0.2">
      <c r="A80" s="5"/>
      <c r="B80" s="5"/>
      <c r="C80" s="5"/>
      <c r="D80" s="2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x14ac:dyDescent="0.2">
      <c r="A81" s="5"/>
      <c r="B81" s="5"/>
      <c r="C81" s="5"/>
      <c r="D81" s="20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">
      <c r="A82" s="5"/>
      <c r="B82" s="5"/>
      <c r="C82" s="5"/>
      <c r="D82" s="20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">
      <c r="A83" s="1"/>
      <c r="B83" s="1"/>
      <c r="C83" s="1"/>
      <c r="D83" s="192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23" x14ac:dyDescent="0.2">
      <c r="A84" s="1"/>
      <c r="B84" s="1"/>
      <c r="C84" s="1"/>
      <c r="D84" s="192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23" x14ac:dyDescent="0.2">
      <c r="A85" s="1"/>
      <c r="B85" s="1"/>
      <c r="C85" s="1"/>
      <c r="D85" s="192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23" x14ac:dyDescent="0.2">
      <c r="A86" s="1"/>
      <c r="B86" s="1"/>
      <c r="C86" s="1"/>
      <c r="D86" s="192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23" x14ac:dyDescent="0.2">
      <c r="A87" s="1"/>
      <c r="B87" s="1"/>
      <c r="C87" s="1"/>
      <c r="D87" s="192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23" x14ac:dyDescent="0.2">
      <c r="A88" s="1"/>
      <c r="B88" s="1"/>
      <c r="C88" s="1"/>
      <c r="D88" s="192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23" x14ac:dyDescent="0.2">
      <c r="A89" s="1"/>
      <c r="B89" s="1"/>
      <c r="C89" s="1"/>
      <c r="D89" s="192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23" x14ac:dyDescent="0.2">
      <c r="A90" s="1"/>
      <c r="B90" s="1"/>
      <c r="C90" s="1"/>
      <c r="D90" s="192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23" x14ac:dyDescent="0.2">
      <c r="A91" s="1"/>
      <c r="B91" s="1"/>
      <c r="C91" s="1"/>
      <c r="D91" s="192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23" x14ac:dyDescent="0.2">
      <c r="A92" s="1"/>
      <c r="B92" s="1"/>
      <c r="C92" s="1"/>
      <c r="D92" s="192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23" x14ac:dyDescent="0.2">
      <c r="A93" s="1"/>
      <c r="B93" s="1"/>
      <c r="C93" s="1"/>
      <c r="D93" s="19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23" x14ac:dyDescent="0.2">
      <c r="A94" s="1"/>
      <c r="B94" s="1"/>
      <c r="C94" s="1"/>
      <c r="D94" s="192"/>
      <c r="E94" s="1"/>
      <c r="F94" s="1"/>
      <c r="G94" s="1"/>
      <c r="H94" s="1"/>
      <c r="I94" s="1"/>
      <c r="J94" s="1"/>
      <c r="K94" s="1"/>
      <c r="L94" s="1"/>
      <c r="M94" s="1"/>
      <c r="N94" s="1"/>
    </row>
  </sheetData>
  <mergeCells count="14">
    <mergeCell ref="E10:F10"/>
    <mergeCell ref="G10:H10"/>
    <mergeCell ref="I7:I9"/>
    <mergeCell ref="J7:J9"/>
    <mergeCell ref="K7:K9"/>
    <mergeCell ref="L7:L9"/>
    <mergeCell ref="M7:M9"/>
    <mergeCell ref="N7:N9"/>
    <mergeCell ref="A7:A9"/>
    <mergeCell ref="B7:B9"/>
    <mergeCell ref="C7:C9"/>
    <mergeCell ref="D7:D9"/>
    <mergeCell ref="E7:F8"/>
    <mergeCell ref="G7:H8"/>
  </mergeCells>
  <printOptions horizontalCentered="1"/>
  <pageMargins left="0.39370078740157483" right="0.39370078740157483" top="0.39370078740157483" bottom="0.39370078740157483" header="0.51181102362204722" footer="0.31496062992125984"/>
  <pageSetup paperSize="9" scale="72" firstPageNumber="7" orientation="landscape" r:id="rId1"/>
  <headerFooter alignWithMargins="0">
    <oddFooter>&amp;P. oldal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FD3B-AC14-429C-9A18-FD0545991CA6}">
  <dimension ref="A1:W90"/>
  <sheetViews>
    <sheetView view="pageBreakPreview" zoomScale="120" zoomScaleNormal="100" zoomScaleSheetLayoutView="120" workbookViewId="0">
      <selection activeCell="A3" sqref="A3"/>
    </sheetView>
  </sheetViews>
  <sheetFormatPr defaultRowHeight="12.75" x14ac:dyDescent="0.2"/>
  <cols>
    <col min="1" max="1" width="42.42578125" customWidth="1"/>
    <col min="2" max="3" width="9.5703125" customWidth="1"/>
    <col min="4" max="4" width="10.7109375" style="193" customWidth="1"/>
    <col min="5" max="14" width="10.7109375" customWidth="1"/>
    <col min="15" max="15" width="9.85546875" bestFit="1" customWidth="1"/>
  </cols>
  <sheetData>
    <row r="1" spans="1:14" ht="15.75" x14ac:dyDescent="0.25">
      <c r="A1" s="4" t="s">
        <v>855</v>
      </c>
      <c r="B1" s="4"/>
      <c r="C1" s="4"/>
      <c r="D1" s="6"/>
      <c r="E1" s="4"/>
      <c r="F1" s="4"/>
      <c r="G1" s="4"/>
      <c r="H1" s="4"/>
      <c r="I1" s="5"/>
      <c r="J1" s="5"/>
      <c r="K1" s="5"/>
      <c r="L1" s="5"/>
      <c r="M1" s="5"/>
      <c r="N1" s="5"/>
    </row>
    <row r="2" spans="1:14" ht="15.75" x14ac:dyDescent="0.25">
      <c r="A2" s="4"/>
      <c r="B2" s="4"/>
      <c r="C2" s="4"/>
      <c r="D2" s="6"/>
      <c r="E2" s="4"/>
      <c r="F2" s="4"/>
      <c r="G2" s="4"/>
      <c r="H2" s="4"/>
      <c r="I2" s="5"/>
      <c r="J2" s="5"/>
      <c r="K2" s="5"/>
      <c r="L2" s="5"/>
      <c r="M2" s="5"/>
      <c r="N2" s="5"/>
    </row>
    <row r="3" spans="1:14" ht="15.75" x14ac:dyDescent="0.25">
      <c r="A3" s="4"/>
      <c r="B3" s="4"/>
      <c r="C3" s="4"/>
      <c r="D3" s="6"/>
      <c r="E3" s="4"/>
      <c r="F3" s="4"/>
      <c r="G3" s="6"/>
      <c r="H3" s="6"/>
      <c r="I3" s="6" t="s">
        <v>308</v>
      </c>
      <c r="J3" s="5"/>
      <c r="K3" s="5"/>
      <c r="L3" s="5"/>
      <c r="M3" s="5"/>
      <c r="N3" s="5"/>
    </row>
    <row r="4" spans="1:14" ht="15.75" x14ac:dyDescent="0.25">
      <c r="A4" s="4"/>
      <c r="B4" s="4"/>
      <c r="C4" s="4"/>
      <c r="D4" s="6"/>
      <c r="E4" s="4"/>
      <c r="F4" s="4"/>
      <c r="G4" s="6"/>
      <c r="H4" s="6"/>
      <c r="I4" s="6" t="s">
        <v>644</v>
      </c>
      <c r="J4" s="5"/>
      <c r="K4" s="5"/>
      <c r="L4" s="5"/>
      <c r="M4" s="5"/>
      <c r="N4" s="5"/>
    </row>
    <row r="5" spans="1:14" ht="15.75" x14ac:dyDescent="0.25">
      <c r="A5" s="6"/>
      <c r="B5" s="6"/>
      <c r="C5" s="6"/>
      <c r="D5" s="6"/>
      <c r="E5" s="4"/>
      <c r="F5" s="4"/>
      <c r="G5" s="6"/>
      <c r="H5" s="6"/>
      <c r="I5" s="6" t="s">
        <v>0</v>
      </c>
      <c r="J5" s="5"/>
      <c r="K5" s="5"/>
      <c r="L5" s="5"/>
      <c r="M5" s="5"/>
      <c r="N5" s="5"/>
    </row>
    <row r="6" spans="1:14" ht="13.9" customHeight="1" x14ac:dyDescent="0.2">
      <c r="A6" s="5"/>
      <c r="B6" s="5"/>
      <c r="C6" s="5"/>
      <c r="D6" s="20"/>
      <c r="E6" s="5"/>
      <c r="F6" s="5"/>
      <c r="G6" s="5"/>
      <c r="H6" s="5"/>
      <c r="I6" s="5"/>
      <c r="J6" s="5"/>
      <c r="K6" s="5"/>
      <c r="L6" s="5" t="s">
        <v>26</v>
      </c>
      <c r="M6" s="5"/>
      <c r="N6" s="5"/>
    </row>
    <row r="7" spans="1:14" ht="20.45" customHeight="1" x14ac:dyDescent="0.2">
      <c r="A7" s="646" t="s">
        <v>220</v>
      </c>
      <c r="B7" s="646"/>
      <c r="C7" s="646" t="s">
        <v>217</v>
      </c>
      <c r="D7" s="646" t="s">
        <v>169</v>
      </c>
      <c r="E7" s="650" t="s">
        <v>165</v>
      </c>
      <c r="F7" s="651"/>
      <c r="G7" s="650" t="s">
        <v>166</v>
      </c>
      <c r="H7" s="651"/>
      <c r="I7" s="646" t="s">
        <v>130</v>
      </c>
      <c r="J7" s="646" t="s">
        <v>146</v>
      </c>
      <c r="K7" s="646" t="s">
        <v>148</v>
      </c>
      <c r="L7" s="654" t="s">
        <v>167</v>
      </c>
      <c r="M7" s="646" t="s">
        <v>221</v>
      </c>
      <c r="N7" s="646" t="s">
        <v>168</v>
      </c>
    </row>
    <row r="8" spans="1:14" ht="20.45" customHeight="1" x14ac:dyDescent="0.2">
      <c r="A8" s="659"/>
      <c r="B8" s="659"/>
      <c r="C8" s="659"/>
      <c r="D8" s="659"/>
      <c r="E8" s="652"/>
      <c r="F8" s="653"/>
      <c r="G8" s="652"/>
      <c r="H8" s="653"/>
      <c r="I8" s="659"/>
      <c r="J8" s="659"/>
      <c r="K8" s="659"/>
      <c r="L8" s="657"/>
      <c r="M8" s="664"/>
      <c r="N8" s="659"/>
    </row>
    <row r="9" spans="1:14" ht="20.45" customHeight="1" x14ac:dyDescent="0.2">
      <c r="A9" s="647"/>
      <c r="B9" s="647"/>
      <c r="C9" s="647"/>
      <c r="D9" s="647"/>
      <c r="E9" s="292" t="s">
        <v>218</v>
      </c>
      <c r="F9" s="292" t="s">
        <v>219</v>
      </c>
      <c r="G9" s="292" t="s">
        <v>218</v>
      </c>
      <c r="H9" s="292" t="s">
        <v>219</v>
      </c>
      <c r="I9" s="647"/>
      <c r="J9" s="647"/>
      <c r="K9" s="647"/>
      <c r="L9" s="658"/>
      <c r="M9" s="665"/>
      <c r="N9" s="647"/>
    </row>
    <row r="10" spans="1:14" ht="20.45" customHeight="1" x14ac:dyDescent="0.2">
      <c r="A10" s="7" t="s">
        <v>6</v>
      </c>
      <c r="B10" s="7"/>
      <c r="C10" s="7" t="s">
        <v>7</v>
      </c>
      <c r="D10" s="7" t="s">
        <v>8</v>
      </c>
      <c r="E10" s="648" t="s">
        <v>9</v>
      </c>
      <c r="F10" s="649"/>
      <c r="G10" s="648" t="s">
        <v>10</v>
      </c>
      <c r="H10" s="649"/>
      <c r="I10" s="9" t="s">
        <v>11</v>
      </c>
      <c r="J10" s="7" t="s">
        <v>12</v>
      </c>
      <c r="K10" s="9" t="s">
        <v>13</v>
      </c>
      <c r="L10" s="17" t="s">
        <v>14</v>
      </c>
      <c r="M10" s="17" t="s">
        <v>15</v>
      </c>
      <c r="N10" s="19">
        <v>11</v>
      </c>
    </row>
    <row r="11" spans="1:14" x14ac:dyDescent="0.2">
      <c r="A11" s="13" t="s">
        <v>402</v>
      </c>
      <c r="B11" s="13"/>
      <c r="C11" s="13"/>
      <c r="D11" s="296"/>
      <c r="E11" s="95"/>
      <c r="F11" s="95"/>
      <c r="G11" s="99"/>
      <c r="H11" s="95"/>
      <c r="I11" s="99"/>
      <c r="J11" s="95"/>
      <c r="K11" s="97"/>
      <c r="L11" s="98"/>
      <c r="M11" s="95"/>
      <c r="N11" s="99"/>
    </row>
    <row r="12" spans="1:14" x14ac:dyDescent="0.2">
      <c r="A12" s="11" t="s">
        <v>39</v>
      </c>
      <c r="B12" s="11" t="s">
        <v>138</v>
      </c>
      <c r="C12" s="77">
        <f>SUM(D12:N12)</f>
        <v>88795</v>
      </c>
      <c r="D12" s="179">
        <v>0</v>
      </c>
      <c r="E12" s="77"/>
      <c r="F12" s="77">
        <v>0</v>
      </c>
      <c r="G12" s="96">
        <v>0</v>
      </c>
      <c r="H12" s="77">
        <v>0</v>
      </c>
      <c r="I12" s="96">
        <v>0</v>
      </c>
      <c r="J12" s="77">
        <v>88795</v>
      </c>
      <c r="K12" s="92">
        <v>0</v>
      </c>
      <c r="L12" s="110">
        <v>0</v>
      </c>
      <c r="M12" s="77">
        <v>0</v>
      </c>
      <c r="N12" s="96">
        <v>0</v>
      </c>
    </row>
    <row r="13" spans="1:14" x14ac:dyDescent="0.2">
      <c r="A13" s="11" t="s">
        <v>578</v>
      </c>
      <c r="B13" s="11"/>
      <c r="C13" s="77">
        <f>SUM(D13:N13)</f>
        <v>88795</v>
      </c>
      <c r="D13" s="179"/>
      <c r="E13" s="77"/>
      <c r="F13" s="77"/>
      <c r="G13" s="96"/>
      <c r="H13" s="77"/>
      <c r="I13" s="96"/>
      <c r="J13" s="77">
        <v>88795</v>
      </c>
      <c r="K13" s="96"/>
      <c r="L13" s="110"/>
      <c r="M13" s="77"/>
      <c r="N13" s="96"/>
    </row>
    <row r="14" spans="1:14" x14ac:dyDescent="0.2">
      <c r="A14" s="11" t="s">
        <v>739</v>
      </c>
      <c r="B14" s="11"/>
      <c r="C14" s="77">
        <f>SUM(D14:N14)</f>
        <v>900</v>
      </c>
      <c r="D14" s="179"/>
      <c r="E14" s="77"/>
      <c r="F14" s="77"/>
      <c r="G14" s="96"/>
      <c r="H14" s="77"/>
      <c r="I14" s="96"/>
      <c r="J14" s="77">
        <v>900</v>
      </c>
      <c r="K14" s="96"/>
      <c r="L14" s="110"/>
      <c r="M14" s="77"/>
      <c r="N14" s="96"/>
    </row>
    <row r="15" spans="1:14" x14ac:dyDescent="0.2">
      <c r="A15" s="11" t="s">
        <v>622</v>
      </c>
      <c r="B15" s="11"/>
      <c r="C15" s="77">
        <f>SUM(C14)</f>
        <v>900</v>
      </c>
      <c r="D15" s="77">
        <f t="shared" ref="D15:N15" si="0">SUM(D14)</f>
        <v>0</v>
      </c>
      <c r="E15" s="77">
        <f t="shared" si="0"/>
        <v>0</v>
      </c>
      <c r="F15" s="77">
        <f t="shared" si="0"/>
        <v>0</v>
      </c>
      <c r="G15" s="77">
        <f t="shared" si="0"/>
        <v>0</v>
      </c>
      <c r="H15" s="77">
        <f t="shared" si="0"/>
        <v>0</v>
      </c>
      <c r="I15" s="77">
        <f t="shared" si="0"/>
        <v>0</v>
      </c>
      <c r="J15" s="77">
        <f t="shared" si="0"/>
        <v>900</v>
      </c>
      <c r="K15" s="77">
        <f t="shared" si="0"/>
        <v>0</v>
      </c>
      <c r="L15" s="77">
        <f t="shared" si="0"/>
        <v>0</v>
      </c>
      <c r="M15" s="77">
        <f t="shared" si="0"/>
        <v>0</v>
      </c>
      <c r="N15" s="77">
        <f t="shared" si="0"/>
        <v>0</v>
      </c>
    </row>
    <row r="16" spans="1:14" x14ac:dyDescent="0.2">
      <c r="A16" s="11" t="s">
        <v>655</v>
      </c>
      <c r="B16" s="11"/>
      <c r="C16" s="77">
        <f>SUM(C13+C15)</f>
        <v>89695</v>
      </c>
      <c r="D16" s="77">
        <f t="shared" ref="D16:N16" si="1">SUM(D13+D15)</f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77">
        <f t="shared" si="1"/>
        <v>0</v>
      </c>
      <c r="I16" s="77">
        <f t="shared" si="1"/>
        <v>0</v>
      </c>
      <c r="J16" s="77">
        <f t="shared" si="1"/>
        <v>89695</v>
      </c>
      <c r="K16" s="77">
        <f t="shared" si="1"/>
        <v>0</v>
      </c>
      <c r="L16" s="77">
        <f t="shared" si="1"/>
        <v>0</v>
      </c>
      <c r="M16" s="77">
        <f t="shared" si="1"/>
        <v>0</v>
      </c>
      <c r="N16" s="77">
        <f t="shared" si="1"/>
        <v>0</v>
      </c>
    </row>
    <row r="17" spans="1:19" x14ac:dyDescent="0.2">
      <c r="A17" s="13" t="s">
        <v>403</v>
      </c>
      <c r="B17" s="13"/>
      <c r="C17" s="13"/>
      <c r="D17" s="297"/>
      <c r="E17" s="95"/>
      <c r="F17" s="95"/>
      <c r="G17" s="99"/>
      <c r="H17" s="95"/>
      <c r="I17" s="99"/>
      <c r="J17" s="95"/>
      <c r="K17" s="99"/>
      <c r="L17" s="95"/>
      <c r="M17" s="95"/>
      <c r="N17" s="95"/>
    </row>
    <row r="18" spans="1:19" x14ac:dyDescent="0.2">
      <c r="A18" s="11" t="s">
        <v>28</v>
      </c>
      <c r="B18" s="11" t="s">
        <v>138</v>
      </c>
      <c r="C18" s="77">
        <f>SUM(D18:N18)</f>
        <v>46245</v>
      </c>
      <c r="D18" s="179"/>
      <c r="E18" s="77"/>
      <c r="F18" s="77"/>
      <c r="G18" s="96"/>
      <c r="H18" s="77">
        <v>0</v>
      </c>
      <c r="I18" s="96">
        <v>0</v>
      </c>
      <c r="J18" s="77">
        <v>46245</v>
      </c>
      <c r="K18" s="96">
        <v>0</v>
      </c>
      <c r="L18" s="77">
        <v>0</v>
      </c>
      <c r="M18" s="77">
        <v>0</v>
      </c>
      <c r="N18" s="77">
        <v>0</v>
      </c>
    </row>
    <row r="19" spans="1:19" x14ac:dyDescent="0.2">
      <c r="A19" s="11" t="s">
        <v>578</v>
      </c>
      <c r="B19" s="11"/>
      <c r="C19" s="77">
        <f>SUM(D19:N19)</f>
        <v>49590</v>
      </c>
      <c r="D19" s="179"/>
      <c r="E19" s="77"/>
      <c r="F19" s="77"/>
      <c r="G19" s="96"/>
      <c r="H19" s="77"/>
      <c r="I19" s="96"/>
      <c r="J19" s="77">
        <v>49590</v>
      </c>
      <c r="K19" s="96"/>
      <c r="L19" s="110"/>
      <c r="M19" s="77"/>
      <c r="N19" s="96"/>
    </row>
    <row r="20" spans="1:19" x14ac:dyDescent="0.2">
      <c r="A20" s="11" t="s">
        <v>739</v>
      </c>
      <c r="B20" s="11"/>
      <c r="C20" s="77">
        <f>SUM(D20:N20)</f>
        <v>400</v>
      </c>
      <c r="D20" s="179"/>
      <c r="E20" s="77"/>
      <c r="F20" s="77"/>
      <c r="G20" s="96"/>
      <c r="H20" s="77"/>
      <c r="I20" s="96"/>
      <c r="J20" s="77">
        <v>400</v>
      </c>
      <c r="K20" s="96"/>
      <c r="L20" s="110"/>
      <c r="M20" s="77"/>
      <c r="N20" s="96"/>
    </row>
    <row r="21" spans="1:19" x14ac:dyDescent="0.2">
      <c r="A21" s="11" t="s">
        <v>622</v>
      </c>
      <c r="B21" s="11"/>
      <c r="C21" s="77">
        <f>SUM(C20)</f>
        <v>400</v>
      </c>
      <c r="D21" s="77">
        <f t="shared" ref="D21:N21" si="2">SUM(D20)</f>
        <v>0</v>
      </c>
      <c r="E21" s="77">
        <f t="shared" si="2"/>
        <v>0</v>
      </c>
      <c r="F21" s="77">
        <f t="shared" si="2"/>
        <v>0</v>
      </c>
      <c r="G21" s="77">
        <f t="shared" si="2"/>
        <v>0</v>
      </c>
      <c r="H21" s="77">
        <f t="shared" si="2"/>
        <v>0</v>
      </c>
      <c r="I21" s="77">
        <f t="shared" si="2"/>
        <v>0</v>
      </c>
      <c r="J21" s="77">
        <f t="shared" si="2"/>
        <v>400</v>
      </c>
      <c r="K21" s="77">
        <f t="shared" si="2"/>
        <v>0</v>
      </c>
      <c r="L21" s="77">
        <f t="shared" si="2"/>
        <v>0</v>
      </c>
      <c r="M21" s="77">
        <f t="shared" si="2"/>
        <v>0</v>
      </c>
      <c r="N21" s="77">
        <f t="shared" si="2"/>
        <v>0</v>
      </c>
    </row>
    <row r="22" spans="1:19" x14ac:dyDescent="0.2">
      <c r="A22" s="15" t="s">
        <v>655</v>
      </c>
      <c r="B22" s="11"/>
      <c r="C22" s="77">
        <f>SUM(C19+C21)</f>
        <v>49990</v>
      </c>
      <c r="D22" s="77">
        <f t="shared" ref="D22:N22" si="3">SUM(D19+D21)</f>
        <v>0</v>
      </c>
      <c r="E22" s="77">
        <f t="shared" si="3"/>
        <v>0</v>
      </c>
      <c r="F22" s="77">
        <f t="shared" si="3"/>
        <v>0</v>
      </c>
      <c r="G22" s="77">
        <f t="shared" si="3"/>
        <v>0</v>
      </c>
      <c r="H22" s="77">
        <f t="shared" si="3"/>
        <v>0</v>
      </c>
      <c r="I22" s="77">
        <f t="shared" si="3"/>
        <v>0</v>
      </c>
      <c r="J22" s="77">
        <f t="shared" si="3"/>
        <v>49990</v>
      </c>
      <c r="K22" s="77">
        <f t="shared" si="3"/>
        <v>0</v>
      </c>
      <c r="L22" s="77">
        <f t="shared" si="3"/>
        <v>0</v>
      </c>
      <c r="M22" s="77">
        <f t="shared" si="3"/>
        <v>0</v>
      </c>
      <c r="N22" s="77">
        <f t="shared" si="3"/>
        <v>0</v>
      </c>
    </row>
    <row r="23" spans="1:19" x14ac:dyDescent="0.2">
      <c r="A23" s="50" t="s">
        <v>404</v>
      </c>
      <c r="B23" s="10"/>
      <c r="C23" s="10"/>
      <c r="D23" s="407"/>
      <c r="E23" s="95"/>
      <c r="F23" s="95"/>
      <c r="G23" s="99"/>
      <c r="H23" s="95"/>
      <c r="I23" s="99"/>
      <c r="J23" s="95"/>
      <c r="K23" s="99"/>
      <c r="L23" s="98"/>
      <c r="M23" s="95"/>
      <c r="N23" s="99"/>
    </row>
    <row r="24" spans="1:19" x14ac:dyDescent="0.2">
      <c r="A24" s="11" t="s">
        <v>28</v>
      </c>
      <c r="B24" s="11" t="s">
        <v>137</v>
      </c>
      <c r="C24" s="77">
        <f>SUM(D24:N24)</f>
        <v>10010</v>
      </c>
      <c r="D24" s="179"/>
      <c r="E24" s="77">
        <v>10000</v>
      </c>
      <c r="F24" s="77"/>
      <c r="G24" s="96"/>
      <c r="H24" s="77"/>
      <c r="I24" s="96"/>
      <c r="J24" s="77">
        <v>10</v>
      </c>
      <c r="K24" s="96"/>
      <c r="L24" s="110"/>
      <c r="M24" s="77"/>
      <c r="N24" s="96"/>
    </row>
    <row r="25" spans="1:19" x14ac:dyDescent="0.2">
      <c r="A25" s="11" t="s">
        <v>578</v>
      </c>
      <c r="B25" s="11"/>
      <c r="C25" s="77">
        <f>SUM(D25:N25)</f>
        <v>10010</v>
      </c>
      <c r="D25" s="454"/>
      <c r="E25" s="110">
        <v>10000</v>
      </c>
      <c r="F25" s="77"/>
      <c r="G25" s="96"/>
      <c r="H25" s="77"/>
      <c r="I25" s="96"/>
      <c r="J25" s="77">
        <v>10</v>
      </c>
      <c r="K25" s="96"/>
      <c r="L25" s="110"/>
      <c r="M25" s="110"/>
      <c r="N25" s="96"/>
    </row>
    <row r="26" spans="1:19" x14ac:dyDescent="0.2">
      <c r="A26" s="11" t="s">
        <v>655</v>
      </c>
      <c r="B26" s="11"/>
      <c r="C26" s="77">
        <f>SUM(D26:N26)</f>
        <v>10010</v>
      </c>
      <c r="D26" s="455"/>
      <c r="E26" s="100">
        <v>10000</v>
      </c>
      <c r="F26" s="94"/>
      <c r="G26" s="101"/>
      <c r="H26" s="94"/>
      <c r="I26" s="101"/>
      <c r="J26" s="94">
        <v>10</v>
      </c>
      <c r="K26" s="91"/>
      <c r="L26" s="110"/>
      <c r="M26" s="100"/>
      <c r="N26" s="100"/>
      <c r="S26" s="444"/>
    </row>
    <row r="27" spans="1:19" x14ac:dyDescent="0.2">
      <c r="A27" s="13" t="s">
        <v>509</v>
      </c>
      <c r="B27" s="13"/>
      <c r="C27" s="13"/>
      <c r="D27" s="454"/>
      <c r="E27" s="110"/>
      <c r="F27" s="77"/>
      <c r="G27" s="96"/>
      <c r="H27" s="77"/>
      <c r="I27" s="96"/>
      <c r="J27" s="77"/>
      <c r="K27" s="96"/>
      <c r="L27" s="95"/>
      <c r="M27" s="95"/>
      <c r="N27" s="95"/>
    </row>
    <row r="28" spans="1:19" x14ac:dyDescent="0.2">
      <c r="A28" s="11" t="s">
        <v>39</v>
      </c>
      <c r="B28" s="11" t="s">
        <v>137</v>
      </c>
      <c r="C28" s="77">
        <f>SUM(D28:N28)</f>
        <v>403472</v>
      </c>
      <c r="D28" s="454">
        <v>403472</v>
      </c>
      <c r="E28" s="110"/>
      <c r="F28" s="77"/>
      <c r="G28" s="96"/>
      <c r="H28" s="77"/>
      <c r="I28" s="96"/>
      <c r="J28" s="77"/>
      <c r="K28" s="96"/>
      <c r="L28" s="77"/>
      <c r="M28" s="96"/>
      <c r="N28" s="77"/>
    </row>
    <row r="29" spans="1:19" x14ac:dyDescent="0.2">
      <c r="A29" s="11" t="s">
        <v>578</v>
      </c>
      <c r="B29" s="30"/>
      <c r="C29" s="77">
        <f>SUM(D29:N29)</f>
        <v>412439</v>
      </c>
      <c r="D29" s="454">
        <v>403472</v>
      </c>
      <c r="E29" s="110"/>
      <c r="F29" s="77"/>
      <c r="G29" s="96"/>
      <c r="H29" s="77"/>
      <c r="I29" s="96"/>
      <c r="J29" s="77"/>
      <c r="K29" s="96"/>
      <c r="L29" s="77"/>
      <c r="M29" s="96"/>
      <c r="N29" s="77">
        <v>8967</v>
      </c>
    </row>
    <row r="30" spans="1:19" x14ac:dyDescent="0.2">
      <c r="A30" s="11" t="s">
        <v>792</v>
      </c>
      <c r="B30" s="30"/>
      <c r="C30" s="77">
        <f>SUM(D30:N30)</f>
        <v>2500</v>
      </c>
      <c r="D30" s="454">
        <v>2500</v>
      </c>
      <c r="E30" s="110"/>
      <c r="F30" s="77"/>
      <c r="G30" s="96"/>
      <c r="H30" s="77"/>
      <c r="I30" s="96"/>
      <c r="J30" s="77"/>
      <c r="K30" s="96"/>
      <c r="L30" s="77"/>
      <c r="M30" s="96"/>
      <c r="N30" s="77"/>
    </row>
    <row r="31" spans="1:19" x14ac:dyDescent="0.2">
      <c r="A31" s="11" t="s">
        <v>622</v>
      </c>
      <c r="B31" s="30"/>
      <c r="C31" s="77">
        <f>SUM(C30)</f>
        <v>2500</v>
      </c>
      <c r="D31" s="77">
        <f t="shared" ref="D31:N31" si="4">SUM(D30)</f>
        <v>2500</v>
      </c>
      <c r="E31" s="77">
        <f t="shared" si="4"/>
        <v>0</v>
      </c>
      <c r="F31" s="77">
        <f t="shared" si="4"/>
        <v>0</v>
      </c>
      <c r="G31" s="77">
        <f t="shared" si="4"/>
        <v>0</v>
      </c>
      <c r="H31" s="77">
        <f t="shared" si="4"/>
        <v>0</v>
      </c>
      <c r="I31" s="77">
        <f t="shared" si="4"/>
        <v>0</v>
      </c>
      <c r="J31" s="77">
        <f t="shared" si="4"/>
        <v>0</v>
      </c>
      <c r="K31" s="77">
        <f t="shared" si="4"/>
        <v>0</v>
      </c>
      <c r="L31" s="77">
        <f t="shared" si="4"/>
        <v>0</v>
      </c>
      <c r="M31" s="77">
        <f t="shared" si="4"/>
        <v>0</v>
      </c>
      <c r="N31" s="77">
        <f t="shared" si="4"/>
        <v>0</v>
      </c>
    </row>
    <row r="32" spans="1:19" x14ac:dyDescent="0.2">
      <c r="A32" s="11" t="s">
        <v>655</v>
      </c>
      <c r="B32" s="30"/>
      <c r="C32" s="77">
        <f>SUM(C29+C31)</f>
        <v>414939</v>
      </c>
      <c r="D32" s="77">
        <f t="shared" ref="D32:N32" si="5">SUM(D29+D31)</f>
        <v>405972</v>
      </c>
      <c r="E32" s="77">
        <f t="shared" si="5"/>
        <v>0</v>
      </c>
      <c r="F32" s="77">
        <f t="shared" si="5"/>
        <v>0</v>
      </c>
      <c r="G32" s="77">
        <f t="shared" si="5"/>
        <v>0</v>
      </c>
      <c r="H32" s="77">
        <f t="shared" si="5"/>
        <v>0</v>
      </c>
      <c r="I32" s="77">
        <f t="shared" si="5"/>
        <v>0</v>
      </c>
      <c r="J32" s="77">
        <f t="shared" si="5"/>
        <v>0</v>
      </c>
      <c r="K32" s="77">
        <f t="shared" si="5"/>
        <v>0</v>
      </c>
      <c r="L32" s="77">
        <f t="shared" si="5"/>
        <v>0</v>
      </c>
      <c r="M32" s="77">
        <f t="shared" si="5"/>
        <v>0</v>
      </c>
      <c r="N32" s="77">
        <f t="shared" si="5"/>
        <v>8967</v>
      </c>
    </row>
    <row r="33" spans="1:23" x14ac:dyDescent="0.2">
      <c r="A33" s="47" t="s">
        <v>111</v>
      </c>
      <c r="B33" s="181"/>
      <c r="C33" s="181"/>
      <c r="D33" s="298"/>
      <c r="E33" s="29"/>
      <c r="F33" s="10"/>
      <c r="G33" s="21"/>
      <c r="H33" s="10"/>
      <c r="I33" s="21"/>
      <c r="J33" s="10"/>
      <c r="K33" s="21"/>
      <c r="L33" s="10"/>
      <c r="M33" s="21"/>
      <c r="N33" s="10"/>
      <c r="O33" s="5"/>
      <c r="P33" s="5"/>
      <c r="Q33" s="5"/>
      <c r="R33" s="5"/>
      <c r="S33" s="5"/>
      <c r="T33" s="5"/>
      <c r="U33" s="5"/>
      <c r="V33" s="5"/>
      <c r="W33" s="5"/>
    </row>
    <row r="34" spans="1:23" s="147" customFormat="1" x14ac:dyDescent="0.2">
      <c r="A34" s="50" t="s">
        <v>38</v>
      </c>
      <c r="B34" s="485"/>
      <c r="C34" s="104">
        <f t="shared" ref="C34:N34" si="6">SUM(C12+C18+C24+C28)</f>
        <v>548522</v>
      </c>
      <c r="D34" s="104">
        <f t="shared" si="6"/>
        <v>403472</v>
      </c>
      <c r="E34" s="104">
        <f t="shared" si="6"/>
        <v>10000</v>
      </c>
      <c r="F34" s="104">
        <f t="shared" si="6"/>
        <v>0</v>
      </c>
      <c r="G34" s="104">
        <f t="shared" si="6"/>
        <v>0</v>
      </c>
      <c r="H34" s="104">
        <f t="shared" si="6"/>
        <v>0</v>
      </c>
      <c r="I34" s="104">
        <f t="shared" si="6"/>
        <v>0</v>
      </c>
      <c r="J34" s="104">
        <f t="shared" si="6"/>
        <v>135050</v>
      </c>
      <c r="K34" s="104">
        <f t="shared" si="6"/>
        <v>0</v>
      </c>
      <c r="L34" s="104">
        <f t="shared" si="6"/>
        <v>0</v>
      </c>
      <c r="M34" s="104">
        <f t="shared" si="6"/>
        <v>0</v>
      </c>
      <c r="N34" s="104">
        <f t="shared" si="6"/>
        <v>0</v>
      </c>
      <c r="O34" s="105">
        <f>SUM(D34:N34)</f>
        <v>548522</v>
      </c>
      <c r="P34" s="25"/>
      <c r="Q34" s="25"/>
      <c r="R34" s="25"/>
      <c r="S34" s="25"/>
      <c r="T34" s="25"/>
      <c r="U34" s="25"/>
      <c r="V34" s="25"/>
      <c r="W34" s="25"/>
    </row>
    <row r="35" spans="1:23" s="147" customFormat="1" x14ac:dyDescent="0.2">
      <c r="A35" s="50" t="s">
        <v>578</v>
      </c>
      <c r="B35" s="485"/>
      <c r="C35" s="104">
        <f>SUM(C13+C19+C25+C29)</f>
        <v>560834</v>
      </c>
      <c r="D35" s="104">
        <f t="shared" ref="D35:N35" si="7">SUM(D13+D19+D25+D29)</f>
        <v>403472</v>
      </c>
      <c r="E35" s="104">
        <f t="shared" si="7"/>
        <v>10000</v>
      </c>
      <c r="F35" s="104">
        <f t="shared" si="7"/>
        <v>0</v>
      </c>
      <c r="G35" s="104">
        <f t="shared" si="7"/>
        <v>0</v>
      </c>
      <c r="H35" s="104">
        <f t="shared" si="7"/>
        <v>0</v>
      </c>
      <c r="I35" s="104">
        <f t="shared" si="7"/>
        <v>0</v>
      </c>
      <c r="J35" s="104">
        <f t="shared" si="7"/>
        <v>138395</v>
      </c>
      <c r="K35" s="104">
        <f t="shared" si="7"/>
        <v>0</v>
      </c>
      <c r="L35" s="104">
        <f t="shared" si="7"/>
        <v>0</v>
      </c>
      <c r="M35" s="104">
        <f t="shared" si="7"/>
        <v>0</v>
      </c>
      <c r="N35" s="104">
        <f t="shared" si="7"/>
        <v>8967</v>
      </c>
      <c r="O35" s="105">
        <f>SUM(D35:N35)</f>
        <v>560834</v>
      </c>
      <c r="P35" s="25"/>
      <c r="Q35" s="25"/>
      <c r="R35" s="25"/>
      <c r="S35" s="25"/>
      <c r="T35" s="25"/>
      <c r="U35" s="25"/>
      <c r="V35" s="25"/>
      <c r="W35" s="25"/>
    </row>
    <row r="36" spans="1:23" s="147" customFormat="1" x14ac:dyDescent="0.2">
      <c r="A36" s="50" t="s">
        <v>622</v>
      </c>
      <c r="B36" s="485"/>
      <c r="C36" s="104">
        <f>SUM(C15+C21+C31)</f>
        <v>3800</v>
      </c>
      <c r="D36" s="104">
        <f t="shared" ref="D36:N36" si="8">SUM(D15+D21+D31)</f>
        <v>2500</v>
      </c>
      <c r="E36" s="104">
        <f t="shared" si="8"/>
        <v>0</v>
      </c>
      <c r="F36" s="104">
        <f t="shared" si="8"/>
        <v>0</v>
      </c>
      <c r="G36" s="104">
        <f t="shared" si="8"/>
        <v>0</v>
      </c>
      <c r="H36" s="104">
        <f t="shared" si="8"/>
        <v>0</v>
      </c>
      <c r="I36" s="104">
        <f t="shared" si="8"/>
        <v>0</v>
      </c>
      <c r="J36" s="104">
        <f t="shared" si="8"/>
        <v>1300</v>
      </c>
      <c r="K36" s="104">
        <f t="shared" si="8"/>
        <v>0</v>
      </c>
      <c r="L36" s="104">
        <f t="shared" si="8"/>
        <v>0</v>
      </c>
      <c r="M36" s="104">
        <f t="shared" si="8"/>
        <v>0</v>
      </c>
      <c r="N36" s="104">
        <f t="shared" si="8"/>
        <v>0</v>
      </c>
      <c r="O36" s="105">
        <f t="shared" ref="O36:O38" si="9">SUM(D36:N36)</f>
        <v>3800</v>
      </c>
      <c r="P36" s="25"/>
      <c r="Q36" s="25"/>
      <c r="R36" s="25"/>
      <c r="S36" s="25"/>
      <c r="T36" s="25"/>
      <c r="U36" s="25"/>
      <c r="V36" s="25"/>
      <c r="W36" s="25"/>
    </row>
    <row r="37" spans="1:23" s="147" customFormat="1" x14ac:dyDescent="0.2">
      <c r="A37" s="50" t="s">
        <v>655</v>
      </c>
      <c r="B37" s="198"/>
      <c r="C37" s="104">
        <f>SUM(C16+C22+C26+C32)</f>
        <v>564634</v>
      </c>
      <c r="D37" s="104">
        <f t="shared" ref="D37:N37" si="10">SUM(D16+D22+D26+D32)</f>
        <v>405972</v>
      </c>
      <c r="E37" s="104">
        <f t="shared" si="10"/>
        <v>10000</v>
      </c>
      <c r="F37" s="104">
        <f t="shared" si="10"/>
        <v>0</v>
      </c>
      <c r="G37" s="104">
        <f t="shared" si="10"/>
        <v>0</v>
      </c>
      <c r="H37" s="104">
        <f t="shared" si="10"/>
        <v>0</v>
      </c>
      <c r="I37" s="104">
        <f t="shared" si="10"/>
        <v>0</v>
      </c>
      <c r="J37" s="104">
        <f t="shared" si="10"/>
        <v>139695</v>
      </c>
      <c r="K37" s="104">
        <f t="shared" si="10"/>
        <v>0</v>
      </c>
      <c r="L37" s="104">
        <f t="shared" si="10"/>
        <v>0</v>
      </c>
      <c r="M37" s="104">
        <f t="shared" si="10"/>
        <v>0</v>
      </c>
      <c r="N37" s="104">
        <f t="shared" si="10"/>
        <v>8967</v>
      </c>
      <c r="O37" s="105">
        <f t="shared" si="9"/>
        <v>564634</v>
      </c>
      <c r="P37" s="25"/>
      <c r="Q37" s="25"/>
      <c r="R37" s="25"/>
      <c r="S37" s="25"/>
      <c r="T37" s="25"/>
      <c r="U37" s="25"/>
      <c r="V37" s="25"/>
      <c r="W37" s="25"/>
    </row>
    <row r="38" spans="1:23" x14ac:dyDescent="0.2">
      <c r="A38" s="480" t="s">
        <v>582</v>
      </c>
      <c r="B38" s="47"/>
      <c r="C38" s="95">
        <f>C34-C41-C44</f>
        <v>413482</v>
      </c>
      <c r="D38" s="95">
        <f>D34-D41-D44</f>
        <v>403472</v>
      </c>
      <c r="E38" s="95">
        <f>E34-E41-E44</f>
        <v>10000</v>
      </c>
      <c r="F38" s="95"/>
      <c r="G38" s="95"/>
      <c r="H38" s="95"/>
      <c r="I38" s="95"/>
      <c r="J38" s="95">
        <f>J34-J44-J41</f>
        <v>10</v>
      </c>
      <c r="K38" s="95">
        <f t="shared" ref="K38:M38" si="11">SUM(K24)</f>
        <v>0</v>
      </c>
      <c r="L38" s="95">
        <f t="shared" si="11"/>
        <v>0</v>
      </c>
      <c r="M38" s="95">
        <f t="shared" si="11"/>
        <v>0</v>
      </c>
      <c r="N38" s="95"/>
      <c r="O38" s="105">
        <f t="shared" si="9"/>
        <v>413482</v>
      </c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98" t="s">
        <v>585</v>
      </c>
      <c r="B39" s="50"/>
      <c r="C39" s="77">
        <f>C35-C42-C45</f>
        <v>422449</v>
      </c>
      <c r="D39" s="77">
        <v>403472</v>
      </c>
      <c r="E39" s="77">
        <v>10000</v>
      </c>
      <c r="F39" s="77"/>
      <c r="G39" s="77"/>
      <c r="H39" s="77"/>
      <c r="I39" s="77"/>
      <c r="J39" s="77">
        <v>10</v>
      </c>
      <c r="K39" s="77"/>
      <c r="L39" s="77"/>
      <c r="M39" s="77"/>
      <c r="N39" s="77">
        <v>8967</v>
      </c>
      <c r="O39" s="105">
        <f t="shared" ref="O39:O48" si="12">SUM(D39:N39)</f>
        <v>422449</v>
      </c>
      <c r="P39" s="5"/>
      <c r="Q39" s="5"/>
      <c r="R39" s="5"/>
      <c r="S39" s="5"/>
      <c r="T39" s="5"/>
      <c r="U39" s="5"/>
      <c r="V39" s="5"/>
      <c r="W39" s="5"/>
    </row>
    <row r="40" spans="1:23" x14ac:dyDescent="0.2">
      <c r="A40" s="265" t="s">
        <v>667</v>
      </c>
      <c r="B40" s="39"/>
      <c r="C40" s="94">
        <f>C37-C43</f>
        <v>424949</v>
      </c>
      <c r="D40" s="94">
        <f t="shared" ref="D40:N40" si="13">D37-D43</f>
        <v>405972</v>
      </c>
      <c r="E40" s="94">
        <f t="shared" si="13"/>
        <v>10000</v>
      </c>
      <c r="F40" s="94">
        <f t="shared" si="13"/>
        <v>0</v>
      </c>
      <c r="G40" s="94">
        <f t="shared" si="13"/>
        <v>0</v>
      </c>
      <c r="H40" s="94">
        <f t="shared" si="13"/>
        <v>0</v>
      </c>
      <c r="I40" s="94">
        <f t="shared" si="13"/>
        <v>0</v>
      </c>
      <c r="J40" s="94">
        <f t="shared" si="13"/>
        <v>10</v>
      </c>
      <c r="K40" s="94">
        <f t="shared" si="13"/>
        <v>0</v>
      </c>
      <c r="L40" s="94">
        <f t="shared" si="13"/>
        <v>0</v>
      </c>
      <c r="M40" s="94">
        <f t="shared" si="13"/>
        <v>0</v>
      </c>
      <c r="N40" s="94">
        <f t="shared" si="13"/>
        <v>8967</v>
      </c>
      <c r="O40" s="105">
        <f t="shared" si="12"/>
        <v>424949</v>
      </c>
      <c r="P40" s="5"/>
      <c r="Q40" s="5"/>
      <c r="R40" s="5"/>
      <c r="S40" s="5"/>
      <c r="T40" s="5"/>
      <c r="U40" s="5"/>
      <c r="V40" s="5"/>
      <c r="W40" s="5"/>
    </row>
    <row r="41" spans="1:23" x14ac:dyDescent="0.2">
      <c r="A41" s="480" t="s">
        <v>593</v>
      </c>
      <c r="B41" s="47"/>
      <c r="C41" s="95">
        <f>SUM(C12,C18)</f>
        <v>135040</v>
      </c>
      <c r="D41" s="95">
        <f t="shared" ref="D41:N41" si="14">SUM(D12,D18)</f>
        <v>0</v>
      </c>
      <c r="E41" s="95"/>
      <c r="F41" s="95"/>
      <c r="G41" s="95"/>
      <c r="H41" s="95"/>
      <c r="I41" s="95"/>
      <c r="J41" s="95">
        <f>SUM(J12,J18)</f>
        <v>135040</v>
      </c>
      <c r="K41" s="95">
        <f t="shared" si="14"/>
        <v>0</v>
      </c>
      <c r="L41" s="95">
        <f t="shared" si="14"/>
        <v>0</v>
      </c>
      <c r="M41" s="95">
        <f t="shared" si="14"/>
        <v>0</v>
      </c>
      <c r="N41" s="95">
        <f t="shared" si="14"/>
        <v>0</v>
      </c>
      <c r="O41" s="105">
        <f t="shared" si="12"/>
        <v>135040</v>
      </c>
      <c r="P41" s="5"/>
      <c r="Q41" s="5"/>
      <c r="R41" s="5"/>
      <c r="S41" s="5"/>
      <c r="T41" s="5"/>
      <c r="U41" s="5"/>
      <c r="V41" s="5"/>
      <c r="W41" s="5"/>
    </row>
    <row r="42" spans="1:23" x14ac:dyDescent="0.2">
      <c r="A42" s="598" t="s">
        <v>584</v>
      </c>
      <c r="B42" s="50"/>
      <c r="C42" s="77">
        <f>SUM(C13,C19)</f>
        <v>138385</v>
      </c>
      <c r="D42" s="110"/>
      <c r="E42" s="77"/>
      <c r="F42" s="77"/>
      <c r="G42" s="77"/>
      <c r="H42" s="77"/>
      <c r="I42" s="77"/>
      <c r="J42" s="77">
        <v>138395</v>
      </c>
      <c r="K42" s="77"/>
      <c r="L42" s="77"/>
      <c r="M42" s="77"/>
      <c r="N42" s="77"/>
      <c r="O42" s="105">
        <f t="shared" si="12"/>
        <v>138395</v>
      </c>
      <c r="P42" s="5"/>
      <c r="Q42" s="5"/>
      <c r="R42" s="5"/>
      <c r="S42" s="5"/>
      <c r="T42" s="5"/>
      <c r="U42" s="5"/>
      <c r="V42" s="5"/>
      <c r="W42" s="5"/>
    </row>
    <row r="43" spans="1:23" x14ac:dyDescent="0.2">
      <c r="A43" s="265" t="s">
        <v>671</v>
      </c>
      <c r="B43" s="39"/>
      <c r="C43" s="94">
        <f>SUM(C16+C22)</f>
        <v>139685</v>
      </c>
      <c r="D43" s="94">
        <f t="shared" ref="D43:N43" si="15">SUM(D16+D22)</f>
        <v>0</v>
      </c>
      <c r="E43" s="94">
        <f t="shared" si="15"/>
        <v>0</v>
      </c>
      <c r="F43" s="94">
        <f t="shared" si="15"/>
        <v>0</v>
      </c>
      <c r="G43" s="94">
        <f t="shared" si="15"/>
        <v>0</v>
      </c>
      <c r="H43" s="94">
        <f t="shared" si="15"/>
        <v>0</v>
      </c>
      <c r="I43" s="94">
        <f t="shared" si="15"/>
        <v>0</v>
      </c>
      <c r="J43" s="94">
        <f t="shared" si="15"/>
        <v>139685</v>
      </c>
      <c r="K43" s="94">
        <f t="shared" si="15"/>
        <v>0</v>
      </c>
      <c r="L43" s="94">
        <f t="shared" si="15"/>
        <v>0</v>
      </c>
      <c r="M43" s="94">
        <f t="shared" si="15"/>
        <v>0</v>
      </c>
      <c r="N43" s="94">
        <f t="shared" si="15"/>
        <v>0</v>
      </c>
      <c r="O43" s="105">
        <f t="shared" si="12"/>
        <v>139685</v>
      </c>
      <c r="P43" s="5"/>
      <c r="Q43" s="5"/>
      <c r="R43" s="5"/>
      <c r="S43" s="5"/>
      <c r="T43" s="5"/>
      <c r="U43" s="5"/>
      <c r="V43" s="5"/>
      <c r="W43" s="5"/>
    </row>
    <row r="44" spans="1:23" x14ac:dyDescent="0.2">
      <c r="A44" s="480" t="s">
        <v>586</v>
      </c>
      <c r="B44" s="47"/>
      <c r="C44" s="95">
        <v>0</v>
      </c>
      <c r="D44" s="486">
        <v>0</v>
      </c>
      <c r="E44" s="95"/>
      <c r="F44" s="95"/>
      <c r="G44" s="95"/>
      <c r="H44" s="10"/>
      <c r="I44" s="95"/>
      <c r="J44" s="95"/>
      <c r="K44" s="10">
        <v>0</v>
      </c>
      <c r="L44" s="10">
        <v>0</v>
      </c>
      <c r="M44" s="10">
        <v>0</v>
      </c>
      <c r="N44" s="10">
        <v>0</v>
      </c>
      <c r="O44" s="105">
        <f t="shared" si="12"/>
        <v>0</v>
      </c>
      <c r="P44" s="5"/>
      <c r="Q44" s="5"/>
      <c r="R44" s="5"/>
      <c r="S44" s="5"/>
      <c r="T44" s="5"/>
      <c r="U44" s="5"/>
      <c r="V44" s="5"/>
      <c r="W44" s="5"/>
    </row>
    <row r="45" spans="1:23" x14ac:dyDescent="0.2">
      <c r="A45" s="615" t="s">
        <v>592</v>
      </c>
      <c r="B45" s="50"/>
      <c r="C45" s="96"/>
      <c r="D45" s="454"/>
      <c r="E45" s="77"/>
      <c r="F45" s="96"/>
      <c r="G45" s="77"/>
      <c r="H45" s="11"/>
      <c r="I45" s="92"/>
      <c r="J45" s="96"/>
      <c r="K45" s="11"/>
      <c r="L45" s="11"/>
      <c r="M45" s="614"/>
      <c r="N45" s="11"/>
      <c r="O45" s="105">
        <f t="shared" si="12"/>
        <v>0</v>
      </c>
      <c r="P45" s="5"/>
      <c r="Q45" s="5"/>
      <c r="R45" s="5"/>
      <c r="S45" s="5"/>
      <c r="T45" s="5"/>
      <c r="U45" s="5"/>
      <c r="V45" s="5"/>
      <c r="W45" s="5"/>
    </row>
    <row r="46" spans="1:23" x14ac:dyDescent="0.2">
      <c r="A46" s="505" t="s">
        <v>672</v>
      </c>
      <c r="B46" s="15"/>
      <c r="C46" s="488"/>
      <c r="D46" s="24"/>
      <c r="E46" s="15"/>
      <c r="F46" s="488"/>
      <c r="G46" s="15"/>
      <c r="H46" s="15"/>
      <c r="I46" s="505"/>
      <c r="J46" s="488" t="s">
        <v>203</v>
      </c>
      <c r="K46" s="15"/>
      <c r="L46" s="15"/>
      <c r="M46" s="505"/>
      <c r="N46" s="15"/>
      <c r="O46" s="105">
        <f t="shared" si="12"/>
        <v>0</v>
      </c>
      <c r="P46" s="5"/>
      <c r="Q46" s="5"/>
      <c r="R46" s="5"/>
      <c r="S46" s="5"/>
      <c r="T46" s="5"/>
      <c r="U46" s="5"/>
      <c r="V46" s="5"/>
      <c r="W46" s="5"/>
    </row>
    <row r="47" spans="1:23" x14ac:dyDescent="0.2">
      <c r="A47" s="5"/>
      <c r="B47" s="21"/>
      <c r="C47" s="99">
        <f>SUM(C40+C43)</f>
        <v>564634</v>
      </c>
      <c r="D47" s="20"/>
      <c r="E47" s="5"/>
      <c r="F47" s="5"/>
      <c r="G47" s="5"/>
      <c r="H47" s="5"/>
      <c r="I47" s="5"/>
      <c r="J47" s="5"/>
      <c r="K47" s="5"/>
      <c r="L47" s="5"/>
      <c r="M47" s="5"/>
      <c r="N47" s="5"/>
      <c r="O47" s="105">
        <f t="shared" si="12"/>
        <v>0</v>
      </c>
      <c r="P47" s="5"/>
      <c r="Q47" s="5"/>
      <c r="R47" s="5"/>
      <c r="S47" s="5"/>
      <c r="T47" s="5"/>
      <c r="U47" s="5"/>
      <c r="V47" s="5"/>
      <c r="W47" s="5"/>
    </row>
    <row r="48" spans="1:23" x14ac:dyDescent="0.2">
      <c r="A48" s="5"/>
      <c r="B48" s="5"/>
      <c r="C48" s="5"/>
      <c r="D48" s="20"/>
      <c r="E48" s="5"/>
      <c r="F48" s="5"/>
      <c r="G48" s="5"/>
      <c r="H48" s="5"/>
      <c r="I48" s="5"/>
      <c r="J48" s="5"/>
      <c r="K48" s="5"/>
      <c r="L48" s="5"/>
      <c r="M48" s="5"/>
      <c r="N48" s="5"/>
      <c r="O48" s="105">
        <f t="shared" si="12"/>
        <v>0</v>
      </c>
      <c r="P48" s="5"/>
      <c r="Q48" s="5"/>
      <c r="R48" s="5"/>
      <c r="S48" s="5"/>
      <c r="T48" s="5"/>
      <c r="U48" s="5"/>
      <c r="V48" s="5"/>
      <c r="W48" s="5"/>
    </row>
    <row r="49" spans="1:23" x14ac:dyDescent="0.2">
      <c r="A49" s="5"/>
      <c r="B49" s="5"/>
      <c r="C49" s="5"/>
      <c r="D49" s="2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2">
      <c r="A50" s="5"/>
      <c r="B50" s="5"/>
      <c r="C50" s="5"/>
      <c r="D50" s="2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2">
      <c r="A51" s="5"/>
      <c r="B51" s="5"/>
      <c r="C51" s="5"/>
      <c r="D51" s="2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x14ac:dyDescent="0.2">
      <c r="A52" s="5"/>
      <c r="B52" s="5"/>
      <c r="C52" s="5"/>
      <c r="D52" s="2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">
      <c r="A53" s="5"/>
      <c r="B53" s="5"/>
      <c r="C53" s="5"/>
      <c r="D53" s="2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x14ac:dyDescent="0.2">
      <c r="A54" s="5"/>
      <c r="B54" s="5"/>
      <c r="C54" s="5"/>
      <c r="D54" s="2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x14ac:dyDescent="0.2">
      <c r="A55" s="5"/>
      <c r="B55" s="5"/>
      <c r="C55" s="5"/>
      <c r="D55" s="2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x14ac:dyDescent="0.2">
      <c r="A56" s="5"/>
      <c r="B56" s="5"/>
      <c r="C56" s="5"/>
      <c r="D56" s="2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x14ac:dyDescent="0.2">
      <c r="A57" s="5"/>
      <c r="B57" s="5"/>
      <c r="C57" s="5"/>
      <c r="D57" s="20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x14ac:dyDescent="0.2">
      <c r="A58" s="5"/>
      <c r="B58" s="5"/>
      <c r="C58" s="5"/>
      <c r="D58" s="20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x14ac:dyDescent="0.2">
      <c r="A59" s="5"/>
      <c r="B59" s="5"/>
      <c r="C59" s="5"/>
      <c r="D59" s="2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">
      <c r="A60" s="5"/>
      <c r="B60" s="5"/>
      <c r="C60" s="5"/>
      <c r="D60" s="2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">
      <c r="A61" s="5"/>
      <c r="B61" s="5"/>
      <c r="C61" s="5"/>
      <c r="D61" s="20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">
      <c r="A62" s="5"/>
      <c r="B62" s="5"/>
      <c r="C62" s="5"/>
      <c r="D62" s="20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">
      <c r="A63" s="5"/>
      <c r="B63" s="5"/>
      <c r="C63" s="5"/>
      <c r="D63" s="20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">
      <c r="A64" s="5"/>
      <c r="B64" s="5"/>
      <c r="C64" s="5"/>
      <c r="D64" s="20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">
      <c r="A65" s="5"/>
      <c r="B65" s="5"/>
      <c r="C65" s="5"/>
      <c r="D65" s="20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">
      <c r="A66" s="5"/>
      <c r="B66" s="5"/>
      <c r="C66" s="5"/>
      <c r="D66" s="2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">
      <c r="A67" s="5"/>
      <c r="B67" s="5"/>
      <c r="C67" s="5"/>
      <c r="D67" s="20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">
      <c r="A68" s="5"/>
      <c r="B68" s="5"/>
      <c r="C68" s="5"/>
      <c r="D68" s="20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">
      <c r="A69" s="5"/>
      <c r="B69" s="5"/>
      <c r="C69" s="5"/>
      <c r="D69" s="2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">
      <c r="A70" s="5"/>
      <c r="B70" s="5"/>
      <c r="C70" s="5"/>
      <c r="D70" s="2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2">
      <c r="A71" s="5"/>
      <c r="B71" s="5"/>
      <c r="C71" s="5"/>
      <c r="D71" s="20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2">
      <c r="A72" s="5"/>
      <c r="B72" s="5"/>
      <c r="C72" s="5"/>
      <c r="D72" s="20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5"/>
      <c r="B73" s="5"/>
      <c r="C73" s="5"/>
      <c r="D73" s="2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5"/>
      <c r="B74" s="5"/>
      <c r="C74" s="5"/>
      <c r="D74" s="2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5"/>
      <c r="B75" s="5"/>
      <c r="C75" s="5"/>
      <c r="D75" s="20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5"/>
      <c r="B76" s="5"/>
      <c r="C76" s="5"/>
      <c r="D76" s="20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5"/>
      <c r="B77" s="5"/>
      <c r="C77" s="5"/>
      <c r="D77" s="20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5"/>
      <c r="B78" s="5"/>
      <c r="C78" s="5"/>
      <c r="D78" s="20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2">
      <c r="A79" s="1"/>
      <c r="B79" s="1"/>
      <c r="C79" s="1"/>
      <c r="D79" s="192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23" x14ac:dyDescent="0.2">
      <c r="A80" s="1"/>
      <c r="B80" s="1"/>
      <c r="C80" s="1"/>
      <c r="D80" s="192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">
      <c r="A81" s="1"/>
      <c r="B81" s="1"/>
      <c r="C81" s="1"/>
      <c r="D81" s="192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">
      <c r="A82" s="1"/>
      <c r="B82" s="1"/>
      <c r="C82" s="1"/>
      <c r="D82" s="192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">
      <c r="A83" s="1"/>
      <c r="B83" s="1"/>
      <c r="C83" s="1"/>
      <c r="D83" s="192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">
      <c r="A84" s="1"/>
      <c r="B84" s="1"/>
      <c r="C84" s="1"/>
      <c r="D84" s="192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">
      <c r="A85" s="1"/>
      <c r="B85" s="1"/>
      <c r="C85" s="1"/>
      <c r="D85" s="192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">
      <c r="A86" s="1"/>
      <c r="B86" s="1"/>
      <c r="C86" s="1"/>
      <c r="D86" s="192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">
      <c r="A87" s="1"/>
      <c r="B87" s="1"/>
      <c r="C87" s="1"/>
      <c r="D87" s="192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">
      <c r="A88" s="1"/>
      <c r="B88" s="1"/>
      <c r="C88" s="1"/>
      <c r="D88" s="192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1"/>
      <c r="C89" s="1"/>
      <c r="D89" s="192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1"/>
      <c r="C90" s="1"/>
      <c r="D90" s="192"/>
      <c r="E90" s="1"/>
      <c r="F90" s="1"/>
      <c r="G90" s="1"/>
      <c r="H90" s="1"/>
      <c r="I90" s="1"/>
      <c r="J90" s="1"/>
      <c r="K90" s="1"/>
      <c r="L90" s="1"/>
      <c r="M90" s="1"/>
      <c r="N90" s="1"/>
    </row>
  </sheetData>
  <mergeCells count="14">
    <mergeCell ref="E10:F10"/>
    <mergeCell ref="G10:H10"/>
    <mergeCell ref="I7:I9"/>
    <mergeCell ref="J7:J9"/>
    <mergeCell ref="K7:K9"/>
    <mergeCell ref="L7:L9"/>
    <mergeCell ref="M7:M9"/>
    <mergeCell ref="N7:N9"/>
    <mergeCell ref="A7:A9"/>
    <mergeCell ref="B7:B9"/>
    <mergeCell ref="C7:C9"/>
    <mergeCell ref="D7:D9"/>
    <mergeCell ref="E7:F8"/>
    <mergeCell ref="G7:H8"/>
  </mergeCells>
  <printOptions horizontalCentered="1"/>
  <pageMargins left="0.39370078740157483" right="0.39370078740157483" top="0.39370078740157483" bottom="0.39370078740157483" header="0.51181102362204722" footer="0.31496062992125984"/>
  <pageSetup paperSize="9" scale="72" firstPageNumber="7" orientation="landscape" r:id="rId1"/>
  <headerFooter alignWithMargins="0">
    <oddFooter>&amp;P. oldal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76E19-2469-40ED-A525-B9E6E8EAC330}">
  <dimension ref="A1:W102"/>
  <sheetViews>
    <sheetView view="pageBreakPreview" topLeftCell="A49" zoomScale="120" zoomScaleNormal="100" zoomScaleSheetLayoutView="120" workbookViewId="0"/>
  </sheetViews>
  <sheetFormatPr defaultRowHeight="12.75" x14ac:dyDescent="0.2"/>
  <cols>
    <col min="1" max="1" width="42.42578125" customWidth="1"/>
    <col min="2" max="3" width="9.5703125" customWidth="1"/>
    <col min="4" max="4" width="10.7109375" style="193" customWidth="1"/>
    <col min="5" max="14" width="10.7109375" customWidth="1"/>
    <col min="15" max="15" width="9.85546875" bestFit="1" customWidth="1"/>
  </cols>
  <sheetData>
    <row r="1" spans="1:14" ht="15.75" x14ac:dyDescent="0.25">
      <c r="A1" s="4" t="s">
        <v>856</v>
      </c>
      <c r="B1" s="4"/>
      <c r="C1" s="4"/>
      <c r="D1" s="6"/>
      <c r="E1" s="4"/>
      <c r="F1" s="4"/>
      <c r="G1" s="4"/>
      <c r="H1" s="4"/>
      <c r="I1" s="5"/>
      <c r="J1" s="5"/>
      <c r="K1" s="5"/>
      <c r="L1" s="5"/>
      <c r="M1" s="5"/>
      <c r="N1" s="5"/>
    </row>
    <row r="2" spans="1:14" ht="15.75" x14ac:dyDescent="0.25">
      <c r="A2" s="4"/>
      <c r="B2" s="4"/>
      <c r="C2" s="4"/>
      <c r="D2" s="6"/>
      <c r="E2" s="4"/>
      <c r="F2" s="4"/>
      <c r="G2" s="4"/>
      <c r="H2" s="4"/>
      <c r="I2" s="5"/>
      <c r="J2" s="5"/>
      <c r="K2" s="5"/>
      <c r="L2" s="5"/>
      <c r="M2" s="5"/>
      <c r="N2" s="5"/>
    </row>
    <row r="3" spans="1:14" ht="15.75" x14ac:dyDescent="0.25">
      <c r="A3" s="4"/>
      <c r="B3" s="4"/>
      <c r="C3" s="4"/>
      <c r="D3" s="6"/>
      <c r="E3" s="4"/>
      <c r="F3" s="4"/>
      <c r="G3" s="6"/>
      <c r="H3" s="6"/>
      <c r="I3" s="6" t="s">
        <v>405</v>
      </c>
      <c r="J3" s="5"/>
      <c r="K3" s="5"/>
      <c r="L3" s="5"/>
      <c r="M3" s="5"/>
      <c r="N3" s="5"/>
    </row>
    <row r="4" spans="1:14" ht="15.75" x14ac:dyDescent="0.25">
      <c r="A4" s="4"/>
      <c r="B4" s="4"/>
      <c r="C4" s="4"/>
      <c r="D4" s="6"/>
      <c r="E4" s="4"/>
      <c r="F4" s="4"/>
      <c r="G4" s="6"/>
      <c r="H4" s="6"/>
      <c r="I4" s="6" t="s">
        <v>666</v>
      </c>
      <c r="J4" s="5"/>
      <c r="K4" s="5"/>
      <c r="L4" s="5"/>
      <c r="M4" s="5"/>
      <c r="N4" s="5"/>
    </row>
    <row r="5" spans="1:14" ht="15.75" x14ac:dyDescent="0.25">
      <c r="A5" s="6"/>
      <c r="B5" s="6"/>
      <c r="C5" s="6"/>
      <c r="D5" s="6"/>
      <c r="E5" s="4"/>
      <c r="F5" s="4"/>
      <c r="G5" s="6"/>
      <c r="H5" s="6"/>
      <c r="I5" s="6" t="s">
        <v>0</v>
      </c>
      <c r="J5" s="5"/>
      <c r="K5" s="5"/>
      <c r="L5" s="5"/>
      <c r="M5" s="5"/>
      <c r="N5" s="5"/>
    </row>
    <row r="6" spans="1:14" ht="13.9" customHeight="1" x14ac:dyDescent="0.2">
      <c r="A6" s="5"/>
      <c r="B6" s="5"/>
      <c r="C6" s="5"/>
      <c r="D6" s="20"/>
      <c r="E6" s="5"/>
      <c r="F6" s="5"/>
      <c r="G6" s="5"/>
      <c r="H6" s="5"/>
      <c r="I6" s="5"/>
      <c r="J6" s="5"/>
      <c r="K6" s="5"/>
      <c r="L6" s="5" t="s">
        <v>26</v>
      </c>
      <c r="M6" s="5"/>
      <c r="N6" s="5"/>
    </row>
    <row r="7" spans="1:14" ht="20.45" customHeight="1" x14ac:dyDescent="0.2">
      <c r="A7" s="646" t="s">
        <v>220</v>
      </c>
      <c r="B7" s="646"/>
      <c r="C7" s="646" t="s">
        <v>217</v>
      </c>
      <c r="D7" s="646" t="s">
        <v>169</v>
      </c>
      <c r="E7" s="650" t="s">
        <v>165</v>
      </c>
      <c r="F7" s="651"/>
      <c r="G7" s="650" t="s">
        <v>166</v>
      </c>
      <c r="H7" s="651"/>
      <c r="I7" s="646" t="s">
        <v>130</v>
      </c>
      <c r="J7" s="646" t="s">
        <v>146</v>
      </c>
      <c r="K7" s="646" t="s">
        <v>148</v>
      </c>
      <c r="L7" s="654" t="s">
        <v>167</v>
      </c>
      <c r="M7" s="646" t="s">
        <v>221</v>
      </c>
      <c r="N7" s="646" t="s">
        <v>168</v>
      </c>
    </row>
    <row r="8" spans="1:14" ht="20.45" customHeight="1" x14ac:dyDescent="0.2">
      <c r="A8" s="659"/>
      <c r="B8" s="659"/>
      <c r="C8" s="659"/>
      <c r="D8" s="659"/>
      <c r="E8" s="652"/>
      <c r="F8" s="653"/>
      <c r="G8" s="652"/>
      <c r="H8" s="653"/>
      <c r="I8" s="659"/>
      <c r="J8" s="659"/>
      <c r="K8" s="659"/>
      <c r="L8" s="657"/>
      <c r="M8" s="664"/>
      <c r="N8" s="659"/>
    </row>
    <row r="9" spans="1:14" ht="20.45" customHeight="1" x14ac:dyDescent="0.2">
      <c r="A9" s="647"/>
      <c r="B9" s="647"/>
      <c r="C9" s="647"/>
      <c r="D9" s="647"/>
      <c r="E9" s="292" t="s">
        <v>218</v>
      </c>
      <c r="F9" s="292" t="s">
        <v>219</v>
      </c>
      <c r="G9" s="292" t="s">
        <v>218</v>
      </c>
      <c r="H9" s="292" t="s">
        <v>219</v>
      </c>
      <c r="I9" s="647"/>
      <c r="J9" s="647"/>
      <c r="K9" s="647"/>
      <c r="L9" s="658"/>
      <c r="M9" s="665"/>
      <c r="N9" s="647"/>
    </row>
    <row r="10" spans="1:14" ht="20.45" customHeight="1" x14ac:dyDescent="0.2">
      <c r="A10" s="7" t="s">
        <v>6</v>
      </c>
      <c r="B10" s="7"/>
      <c r="C10" s="7" t="s">
        <v>7</v>
      </c>
      <c r="D10" s="7" t="s">
        <v>8</v>
      </c>
      <c r="E10" s="648" t="s">
        <v>9</v>
      </c>
      <c r="F10" s="649"/>
      <c r="G10" s="648" t="s">
        <v>10</v>
      </c>
      <c r="H10" s="649"/>
      <c r="I10" s="9" t="s">
        <v>11</v>
      </c>
      <c r="J10" s="7" t="s">
        <v>12</v>
      </c>
      <c r="K10" s="9" t="s">
        <v>13</v>
      </c>
      <c r="L10" s="17" t="s">
        <v>14</v>
      </c>
      <c r="M10" s="17" t="s">
        <v>15</v>
      </c>
      <c r="N10" s="19">
        <v>11</v>
      </c>
    </row>
    <row r="11" spans="1:14" x14ac:dyDescent="0.2">
      <c r="A11" s="13" t="s">
        <v>406</v>
      </c>
      <c r="B11" s="13"/>
      <c r="C11" s="13"/>
      <c r="D11" s="296"/>
      <c r="E11" s="95"/>
      <c r="F11" s="95"/>
      <c r="G11" s="99"/>
      <c r="H11" s="95"/>
      <c r="I11" s="99"/>
      <c r="J11" s="95"/>
      <c r="K11" s="97"/>
      <c r="L11" s="98"/>
      <c r="M11" s="95"/>
      <c r="N11" s="99"/>
    </row>
    <row r="12" spans="1:14" x14ac:dyDescent="0.2">
      <c r="A12" s="11" t="s">
        <v>39</v>
      </c>
      <c r="B12" s="11" t="s">
        <v>137</v>
      </c>
      <c r="C12" s="77">
        <f>SUM(D12:N12)</f>
        <v>22860</v>
      </c>
      <c r="D12" s="179">
        <v>0</v>
      </c>
      <c r="E12" s="77"/>
      <c r="F12" s="77">
        <v>0</v>
      </c>
      <c r="G12" s="96">
        <v>0</v>
      </c>
      <c r="H12" s="77">
        <v>0</v>
      </c>
      <c r="I12" s="96">
        <v>0</v>
      </c>
      <c r="J12" s="77">
        <v>22860</v>
      </c>
      <c r="K12" s="92"/>
      <c r="L12" s="110">
        <v>0</v>
      </c>
      <c r="M12" s="77">
        <v>0</v>
      </c>
      <c r="N12" s="96">
        <v>0</v>
      </c>
    </row>
    <row r="13" spans="1:14" x14ac:dyDescent="0.2">
      <c r="A13" s="11" t="s">
        <v>578</v>
      </c>
      <c r="B13" s="11"/>
      <c r="C13" s="77">
        <f>SUM(D13:N13)</f>
        <v>24360</v>
      </c>
      <c r="D13" s="179"/>
      <c r="E13" s="77"/>
      <c r="F13" s="77"/>
      <c r="G13" s="96"/>
      <c r="H13" s="77"/>
      <c r="I13" s="96"/>
      <c r="J13" s="77">
        <v>24360</v>
      </c>
      <c r="K13" s="96"/>
      <c r="L13" s="110"/>
      <c r="M13" s="77"/>
      <c r="N13" s="96"/>
    </row>
    <row r="14" spans="1:14" x14ac:dyDescent="0.2">
      <c r="A14" s="11" t="s">
        <v>787</v>
      </c>
      <c r="B14" s="11"/>
      <c r="C14" s="77">
        <f>SUM(D14:N14)</f>
        <v>612</v>
      </c>
      <c r="D14" s="179"/>
      <c r="E14" s="77"/>
      <c r="F14" s="77"/>
      <c r="G14" s="96"/>
      <c r="H14" s="77"/>
      <c r="I14" s="96"/>
      <c r="J14" s="77">
        <v>612</v>
      </c>
      <c r="K14" s="96"/>
      <c r="L14" s="110"/>
      <c r="M14" s="77"/>
      <c r="N14" s="96"/>
    </row>
    <row r="15" spans="1:14" x14ac:dyDescent="0.2">
      <c r="A15" s="11" t="s">
        <v>626</v>
      </c>
      <c r="B15" s="11"/>
      <c r="C15" s="77">
        <f>SUM(C14)</f>
        <v>612</v>
      </c>
      <c r="D15" s="77">
        <f t="shared" ref="D15:N15" si="0">SUM(D14)</f>
        <v>0</v>
      </c>
      <c r="E15" s="77">
        <f t="shared" si="0"/>
        <v>0</v>
      </c>
      <c r="F15" s="77">
        <f t="shared" si="0"/>
        <v>0</v>
      </c>
      <c r="G15" s="77">
        <f t="shared" si="0"/>
        <v>0</v>
      </c>
      <c r="H15" s="77">
        <f t="shared" si="0"/>
        <v>0</v>
      </c>
      <c r="I15" s="77">
        <f t="shared" si="0"/>
        <v>0</v>
      </c>
      <c r="J15" s="77">
        <f t="shared" si="0"/>
        <v>612</v>
      </c>
      <c r="K15" s="77">
        <f t="shared" si="0"/>
        <v>0</v>
      </c>
      <c r="L15" s="77">
        <f t="shared" si="0"/>
        <v>0</v>
      </c>
      <c r="M15" s="77">
        <f t="shared" si="0"/>
        <v>0</v>
      </c>
      <c r="N15" s="77">
        <f t="shared" si="0"/>
        <v>0</v>
      </c>
    </row>
    <row r="16" spans="1:14" x14ac:dyDescent="0.2">
      <c r="A16" s="15" t="s">
        <v>653</v>
      </c>
      <c r="B16" s="11"/>
      <c r="C16" s="77">
        <f>SUM(C13+C15)</f>
        <v>24972</v>
      </c>
      <c r="D16" s="77">
        <f t="shared" ref="D16:N16" si="1">SUM(D13+D15)</f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77">
        <f t="shared" si="1"/>
        <v>0</v>
      </c>
      <c r="I16" s="77">
        <f t="shared" si="1"/>
        <v>0</v>
      </c>
      <c r="J16" s="77">
        <f t="shared" si="1"/>
        <v>24972</v>
      </c>
      <c r="K16" s="77">
        <f t="shared" si="1"/>
        <v>0</v>
      </c>
      <c r="L16" s="77">
        <f t="shared" si="1"/>
        <v>0</v>
      </c>
      <c r="M16" s="77">
        <f t="shared" si="1"/>
        <v>0</v>
      </c>
      <c r="N16" s="77">
        <f t="shared" si="1"/>
        <v>0</v>
      </c>
    </row>
    <row r="17" spans="1:23" x14ac:dyDescent="0.2">
      <c r="A17" s="13" t="s">
        <v>407</v>
      </c>
      <c r="B17" s="13"/>
      <c r="C17" s="13"/>
      <c r="D17" s="297"/>
      <c r="E17" s="95"/>
      <c r="F17" s="95"/>
      <c r="G17" s="99"/>
      <c r="H17" s="95"/>
      <c r="I17" s="99"/>
      <c r="J17" s="95"/>
      <c r="K17" s="99"/>
      <c r="L17" s="95"/>
      <c r="M17" s="95"/>
      <c r="N17" s="95"/>
    </row>
    <row r="18" spans="1:23" x14ac:dyDescent="0.2">
      <c r="A18" s="5" t="s">
        <v>28</v>
      </c>
      <c r="B18" s="5" t="s">
        <v>137</v>
      </c>
      <c r="C18" s="110">
        <f>SUM(D18:N18)</f>
        <v>9525</v>
      </c>
      <c r="D18" s="454"/>
      <c r="E18" s="110"/>
      <c r="F18" s="110"/>
      <c r="G18" s="110"/>
      <c r="H18" s="110">
        <v>0</v>
      </c>
      <c r="I18" s="110">
        <v>0</v>
      </c>
      <c r="J18" s="110">
        <v>9525</v>
      </c>
      <c r="K18" s="110">
        <v>0</v>
      </c>
      <c r="L18" s="110">
        <v>0</v>
      </c>
      <c r="M18" s="110">
        <v>0</v>
      </c>
      <c r="N18" s="110">
        <v>0</v>
      </c>
    </row>
    <row r="19" spans="1:23" x14ac:dyDescent="0.2">
      <c r="A19" s="5" t="s">
        <v>597</v>
      </c>
      <c r="B19" s="5"/>
      <c r="C19" s="110">
        <f>SUM(D19:N19)</f>
        <v>9525</v>
      </c>
      <c r="D19" s="454"/>
      <c r="E19" s="110"/>
      <c r="F19" s="110"/>
      <c r="G19" s="96"/>
      <c r="H19" s="110"/>
      <c r="I19" s="96"/>
      <c r="J19" s="110">
        <v>9525</v>
      </c>
      <c r="K19" s="96"/>
      <c r="L19" s="110"/>
      <c r="M19" s="110"/>
      <c r="N19" s="96"/>
    </row>
    <row r="20" spans="1:23" x14ac:dyDescent="0.2">
      <c r="A20" s="15" t="s">
        <v>673</v>
      </c>
      <c r="B20" s="15"/>
      <c r="C20" s="110">
        <f>SUM(D20:N20)</f>
        <v>9525</v>
      </c>
      <c r="D20" s="143"/>
      <c r="E20" s="94"/>
      <c r="F20" s="94"/>
      <c r="G20" s="101"/>
      <c r="H20" s="94"/>
      <c r="I20" s="101"/>
      <c r="J20" s="94">
        <v>9525</v>
      </c>
      <c r="K20" s="101"/>
      <c r="L20" s="100"/>
      <c r="M20" s="94"/>
      <c r="N20" s="101"/>
    </row>
    <row r="21" spans="1:23" x14ac:dyDescent="0.2">
      <c r="A21" s="50" t="s">
        <v>408</v>
      </c>
      <c r="B21" s="11"/>
      <c r="C21" s="10"/>
      <c r="D21" s="179"/>
      <c r="E21" s="77"/>
      <c r="F21" s="77"/>
      <c r="G21" s="96"/>
      <c r="H21" s="77"/>
      <c r="I21" s="96"/>
      <c r="J21" s="77"/>
      <c r="K21" s="96"/>
      <c r="L21" s="110"/>
      <c r="M21" s="77"/>
      <c r="N21" s="96"/>
    </row>
    <row r="22" spans="1:23" x14ac:dyDescent="0.2">
      <c r="A22" s="11" t="s">
        <v>28</v>
      </c>
      <c r="B22" s="11" t="s">
        <v>138</v>
      </c>
      <c r="C22" s="77">
        <f>SUM(D22:N22)</f>
        <v>7886</v>
      </c>
      <c r="D22" s="179"/>
      <c r="E22" s="77"/>
      <c r="F22" s="77"/>
      <c r="G22" s="96"/>
      <c r="H22" s="77"/>
      <c r="I22" s="96"/>
      <c r="J22" s="77">
        <v>2286</v>
      </c>
      <c r="K22" s="96"/>
      <c r="L22" s="110">
        <v>5600</v>
      </c>
      <c r="M22" s="77"/>
      <c r="N22" s="96"/>
      <c r="W22" s="310"/>
    </row>
    <row r="23" spans="1:23" x14ac:dyDescent="0.2">
      <c r="A23" s="11" t="s">
        <v>597</v>
      </c>
      <c r="B23" s="11"/>
      <c r="C23" s="77">
        <f>SUM(D23:N23)</f>
        <v>9386</v>
      </c>
      <c r="D23" s="179"/>
      <c r="E23" s="77"/>
      <c r="F23" s="77"/>
      <c r="G23" s="96"/>
      <c r="H23" s="77"/>
      <c r="I23" s="96"/>
      <c r="J23" s="77">
        <v>3786</v>
      </c>
      <c r="K23" s="96"/>
      <c r="L23" s="110">
        <v>5600</v>
      </c>
      <c r="M23" s="77"/>
      <c r="N23" s="96"/>
    </row>
    <row r="24" spans="1:23" x14ac:dyDescent="0.2">
      <c r="A24" s="15" t="s">
        <v>674</v>
      </c>
      <c r="B24" s="11"/>
      <c r="C24" s="77">
        <f>SUM(D24:N24)</f>
        <v>9386</v>
      </c>
      <c r="D24" s="77"/>
      <c r="E24" s="77"/>
      <c r="F24" s="77"/>
      <c r="G24" s="77"/>
      <c r="H24" s="77"/>
      <c r="I24" s="77"/>
      <c r="J24" s="77">
        <v>3786</v>
      </c>
      <c r="K24" s="77"/>
      <c r="L24" s="77">
        <v>5600</v>
      </c>
      <c r="M24" s="77"/>
      <c r="N24" s="77"/>
    </row>
    <row r="25" spans="1:23" x14ac:dyDescent="0.2">
      <c r="A25" s="13" t="s">
        <v>409</v>
      </c>
      <c r="B25" s="13"/>
      <c r="C25" s="13"/>
      <c r="D25" s="297"/>
      <c r="E25" s="95"/>
      <c r="F25" s="95"/>
      <c r="G25" s="99"/>
      <c r="H25" s="95"/>
      <c r="I25" s="99"/>
      <c r="J25" s="95"/>
      <c r="K25" s="97"/>
      <c r="L25" s="98"/>
      <c r="M25" s="95"/>
      <c r="N25" s="99"/>
    </row>
    <row r="26" spans="1:23" x14ac:dyDescent="0.2">
      <c r="A26" s="11" t="s">
        <v>39</v>
      </c>
      <c r="B26" s="11" t="s">
        <v>138</v>
      </c>
      <c r="C26" s="77">
        <f>SUM(D26:N26)</f>
        <v>10350</v>
      </c>
      <c r="D26" s="179">
        <v>0</v>
      </c>
      <c r="E26" s="77"/>
      <c r="F26" s="77">
        <v>0</v>
      </c>
      <c r="G26" s="96">
        <v>0</v>
      </c>
      <c r="H26" s="77">
        <v>0</v>
      </c>
      <c r="I26" s="96">
        <v>0</v>
      </c>
      <c r="J26" s="77">
        <v>6350</v>
      </c>
      <c r="K26" s="92">
        <v>0</v>
      </c>
      <c r="L26" s="110">
        <v>0</v>
      </c>
      <c r="M26" s="77">
        <v>4000</v>
      </c>
      <c r="N26" s="96">
        <v>0</v>
      </c>
    </row>
    <row r="27" spans="1:23" x14ac:dyDescent="0.2">
      <c r="A27" s="11" t="s">
        <v>581</v>
      </c>
      <c r="B27" s="11"/>
      <c r="C27" s="77">
        <f>SUM(D27:N27)</f>
        <v>10492</v>
      </c>
      <c r="D27" s="179"/>
      <c r="E27" s="77"/>
      <c r="F27" s="77"/>
      <c r="G27" s="96"/>
      <c r="H27" s="77"/>
      <c r="I27" s="96"/>
      <c r="J27" s="77">
        <v>6492</v>
      </c>
      <c r="K27" s="92"/>
      <c r="L27" s="110">
        <v>4000</v>
      </c>
      <c r="M27" s="77">
        <v>0</v>
      </c>
      <c r="N27" s="96"/>
    </row>
    <row r="28" spans="1:23" x14ac:dyDescent="0.2">
      <c r="A28" s="11" t="s">
        <v>786</v>
      </c>
      <c r="B28" s="11"/>
      <c r="C28" s="77">
        <f>SUM(D28:N28)</f>
        <v>150</v>
      </c>
      <c r="D28" s="179"/>
      <c r="E28" s="77"/>
      <c r="F28" s="77"/>
      <c r="G28" s="96"/>
      <c r="H28" s="77"/>
      <c r="I28" s="96"/>
      <c r="J28" s="77">
        <v>150</v>
      </c>
      <c r="K28" s="92"/>
      <c r="L28" s="110"/>
      <c r="M28" s="77"/>
      <c r="N28" s="96"/>
    </row>
    <row r="29" spans="1:23" x14ac:dyDescent="0.2">
      <c r="A29" s="11" t="s">
        <v>626</v>
      </c>
      <c r="B29" s="11"/>
      <c r="C29" s="77">
        <f>SUM(C28)</f>
        <v>150</v>
      </c>
      <c r="D29" s="77">
        <f t="shared" ref="D29:N29" si="2">SUM(D28)</f>
        <v>0</v>
      </c>
      <c r="E29" s="77">
        <f t="shared" si="2"/>
        <v>0</v>
      </c>
      <c r="F29" s="77">
        <f t="shared" si="2"/>
        <v>0</v>
      </c>
      <c r="G29" s="77">
        <f t="shared" si="2"/>
        <v>0</v>
      </c>
      <c r="H29" s="77">
        <f t="shared" si="2"/>
        <v>0</v>
      </c>
      <c r="I29" s="77">
        <f t="shared" si="2"/>
        <v>0</v>
      </c>
      <c r="J29" s="77">
        <f t="shared" si="2"/>
        <v>150</v>
      </c>
      <c r="K29" s="77">
        <f t="shared" si="2"/>
        <v>0</v>
      </c>
      <c r="L29" s="77">
        <f t="shared" si="2"/>
        <v>0</v>
      </c>
      <c r="M29" s="77">
        <f t="shared" si="2"/>
        <v>0</v>
      </c>
      <c r="N29" s="77">
        <f t="shared" si="2"/>
        <v>0</v>
      </c>
    </row>
    <row r="30" spans="1:23" x14ac:dyDescent="0.2">
      <c r="A30" s="15" t="s">
        <v>674</v>
      </c>
      <c r="B30" s="11"/>
      <c r="C30" s="77">
        <f>SUM(C27+C29)</f>
        <v>10642</v>
      </c>
      <c r="D30" s="77">
        <f t="shared" ref="D30:N30" si="3">SUM(D27+D29)</f>
        <v>0</v>
      </c>
      <c r="E30" s="77">
        <f t="shared" si="3"/>
        <v>0</v>
      </c>
      <c r="F30" s="77">
        <f t="shared" si="3"/>
        <v>0</v>
      </c>
      <c r="G30" s="77">
        <f t="shared" si="3"/>
        <v>0</v>
      </c>
      <c r="H30" s="77">
        <f t="shared" si="3"/>
        <v>0</v>
      </c>
      <c r="I30" s="77">
        <f t="shared" si="3"/>
        <v>0</v>
      </c>
      <c r="J30" s="77">
        <f t="shared" si="3"/>
        <v>6642</v>
      </c>
      <c r="K30" s="77">
        <f t="shared" si="3"/>
        <v>0</v>
      </c>
      <c r="L30" s="77">
        <f t="shared" si="3"/>
        <v>4000</v>
      </c>
      <c r="M30" s="77">
        <f t="shared" si="3"/>
        <v>0</v>
      </c>
      <c r="N30" s="77">
        <f t="shared" si="3"/>
        <v>0</v>
      </c>
    </row>
    <row r="31" spans="1:23" x14ac:dyDescent="0.2">
      <c r="A31" s="13" t="s">
        <v>410</v>
      </c>
      <c r="B31" s="13"/>
      <c r="C31" s="13"/>
      <c r="D31" s="297"/>
      <c r="E31" s="95"/>
      <c r="F31" s="95"/>
      <c r="G31" s="99"/>
      <c r="H31" s="95"/>
      <c r="I31" s="99"/>
      <c r="J31" s="95"/>
      <c r="K31" s="97"/>
      <c r="L31" s="98"/>
      <c r="M31" s="95"/>
      <c r="N31" s="99"/>
    </row>
    <row r="32" spans="1:23" x14ac:dyDescent="0.2">
      <c r="A32" s="11" t="s">
        <v>39</v>
      </c>
      <c r="B32" s="11" t="s">
        <v>137</v>
      </c>
      <c r="C32" s="77">
        <f>SUM(D32:N32)</f>
        <v>635</v>
      </c>
      <c r="D32" s="179">
        <v>0</v>
      </c>
      <c r="E32" s="77"/>
      <c r="F32" s="77">
        <v>0</v>
      </c>
      <c r="G32" s="96">
        <v>0</v>
      </c>
      <c r="H32" s="77">
        <v>0</v>
      </c>
      <c r="I32" s="96">
        <v>0</v>
      </c>
      <c r="J32" s="77">
        <v>635</v>
      </c>
      <c r="K32" s="92">
        <v>0</v>
      </c>
      <c r="L32" s="110">
        <v>0</v>
      </c>
      <c r="M32" s="77">
        <v>0</v>
      </c>
      <c r="N32" s="96">
        <v>0</v>
      </c>
    </row>
    <row r="33" spans="1:23" x14ac:dyDescent="0.2">
      <c r="A33" s="11" t="s">
        <v>581</v>
      </c>
      <c r="B33" s="11"/>
      <c r="C33" s="77">
        <f>SUM(D33:N33)</f>
        <v>635</v>
      </c>
      <c r="D33" s="179"/>
      <c r="E33" s="77"/>
      <c r="F33" s="77"/>
      <c r="G33" s="96"/>
      <c r="H33" s="77"/>
      <c r="I33" s="96"/>
      <c r="J33" s="77">
        <v>635</v>
      </c>
      <c r="K33" s="92"/>
      <c r="L33" s="110"/>
      <c r="M33" s="77"/>
      <c r="N33" s="96"/>
    </row>
    <row r="34" spans="1:23" x14ac:dyDescent="0.2">
      <c r="A34" s="15" t="s">
        <v>653</v>
      </c>
      <c r="B34" s="11"/>
      <c r="C34" s="77">
        <f>SUM(D34:N34)</f>
        <v>635</v>
      </c>
      <c r="D34" s="179"/>
      <c r="E34" s="77"/>
      <c r="F34" s="77"/>
      <c r="G34" s="96"/>
      <c r="H34" s="77"/>
      <c r="I34" s="96"/>
      <c r="J34" s="77">
        <v>635</v>
      </c>
      <c r="K34" s="92"/>
      <c r="L34" s="110"/>
      <c r="M34" s="77"/>
      <c r="N34" s="96"/>
      <c r="S34" s="444"/>
    </row>
    <row r="35" spans="1:23" x14ac:dyDescent="0.2">
      <c r="A35" s="13" t="s">
        <v>411</v>
      </c>
      <c r="B35" s="13"/>
      <c r="C35" s="13"/>
      <c r="D35" s="297"/>
      <c r="E35" s="95"/>
      <c r="F35" s="95"/>
      <c r="G35" s="99"/>
      <c r="H35" s="95"/>
      <c r="I35" s="99"/>
      <c r="J35" s="95"/>
      <c r="K35" s="97"/>
      <c r="L35" s="98"/>
      <c r="M35" s="95"/>
      <c r="N35" s="99"/>
    </row>
    <row r="36" spans="1:23" x14ac:dyDescent="0.2">
      <c r="A36" s="11" t="s">
        <v>39</v>
      </c>
      <c r="B36" s="11" t="s">
        <v>138</v>
      </c>
      <c r="C36" s="77">
        <f>SUM(D36:N36)</f>
        <v>1524</v>
      </c>
      <c r="D36" s="179">
        <v>0</v>
      </c>
      <c r="E36" s="77"/>
      <c r="F36" s="77">
        <v>0</v>
      </c>
      <c r="G36" s="96">
        <v>0</v>
      </c>
      <c r="H36" s="77">
        <v>0</v>
      </c>
      <c r="I36" s="96">
        <v>0</v>
      </c>
      <c r="J36" s="77">
        <v>1524</v>
      </c>
      <c r="K36" s="92">
        <v>0</v>
      </c>
      <c r="L36" s="110">
        <v>0</v>
      </c>
      <c r="M36" s="77">
        <v>0</v>
      </c>
      <c r="N36" s="96">
        <v>0</v>
      </c>
    </row>
    <row r="37" spans="1:23" x14ac:dyDescent="0.2">
      <c r="A37" s="11" t="s">
        <v>578</v>
      </c>
      <c r="B37" s="11"/>
      <c r="C37" s="77">
        <f>SUM(D37:N37)</f>
        <v>1524</v>
      </c>
      <c r="D37" s="179"/>
      <c r="E37" s="77"/>
      <c r="F37" s="77"/>
      <c r="G37" s="96"/>
      <c r="H37" s="77"/>
      <c r="I37" s="96"/>
      <c r="J37" s="77">
        <v>1524</v>
      </c>
      <c r="K37" s="92"/>
      <c r="L37" s="110"/>
      <c r="M37" s="77"/>
      <c r="N37" s="96"/>
    </row>
    <row r="38" spans="1:23" x14ac:dyDescent="0.2">
      <c r="A38" s="15" t="s">
        <v>655</v>
      </c>
      <c r="B38" s="11"/>
      <c r="C38" s="77">
        <f>SUM(D38:N38)</f>
        <v>1524</v>
      </c>
      <c r="D38" s="179"/>
      <c r="E38" s="77"/>
      <c r="F38" s="77"/>
      <c r="G38" s="96"/>
      <c r="H38" s="77"/>
      <c r="I38" s="96"/>
      <c r="J38" s="77">
        <v>1524</v>
      </c>
      <c r="K38" s="92"/>
      <c r="L38" s="110"/>
      <c r="M38" s="77"/>
      <c r="N38" s="96"/>
    </row>
    <row r="39" spans="1:23" x14ac:dyDescent="0.2">
      <c r="A39" s="13" t="s">
        <v>508</v>
      </c>
      <c r="B39" s="13"/>
      <c r="C39" s="13"/>
      <c r="D39" s="297"/>
      <c r="E39" s="95"/>
      <c r="F39" s="95"/>
      <c r="G39" s="99"/>
      <c r="H39" s="95"/>
      <c r="I39" s="99"/>
      <c r="J39" s="95"/>
      <c r="K39" s="97"/>
      <c r="L39" s="98"/>
      <c r="M39" s="95"/>
      <c r="N39" s="99"/>
    </row>
    <row r="40" spans="1:23" x14ac:dyDescent="0.2">
      <c r="A40" s="11" t="s">
        <v>39</v>
      </c>
      <c r="B40" s="11" t="s">
        <v>137</v>
      </c>
      <c r="C40" s="77">
        <f>SUM(D40:N40)</f>
        <v>145179</v>
      </c>
      <c r="D40" s="179">
        <v>145179</v>
      </c>
      <c r="E40" s="77"/>
      <c r="F40" s="77">
        <v>0</v>
      </c>
      <c r="G40" s="96">
        <v>0</v>
      </c>
      <c r="H40" s="77">
        <v>0</v>
      </c>
      <c r="I40" s="96">
        <v>0</v>
      </c>
      <c r="J40" s="77">
        <v>0</v>
      </c>
      <c r="K40" s="92">
        <v>0</v>
      </c>
      <c r="L40" s="110">
        <v>0</v>
      </c>
      <c r="M40" s="77">
        <v>0</v>
      </c>
      <c r="N40" s="285">
        <v>0</v>
      </c>
    </row>
    <row r="41" spans="1:23" x14ac:dyDescent="0.2">
      <c r="A41" s="11" t="s">
        <v>581</v>
      </c>
      <c r="B41" s="30"/>
      <c r="C41" s="77">
        <f>SUM(D41:N41)</f>
        <v>150385</v>
      </c>
      <c r="D41" s="454">
        <v>145179</v>
      </c>
      <c r="E41" s="110"/>
      <c r="F41" s="77"/>
      <c r="G41" s="96"/>
      <c r="H41" s="77"/>
      <c r="I41" s="96"/>
      <c r="J41" s="77"/>
      <c r="K41" s="96"/>
      <c r="L41" s="110"/>
      <c r="M41" s="77"/>
      <c r="N41" s="285">
        <v>5206</v>
      </c>
    </row>
    <row r="42" spans="1:23" x14ac:dyDescent="0.2">
      <c r="A42" s="11" t="s">
        <v>788</v>
      </c>
      <c r="B42" s="30"/>
      <c r="C42" s="77">
        <f>SUM(D42:N42)</f>
        <v>37850</v>
      </c>
      <c r="D42" s="454">
        <v>37850</v>
      </c>
      <c r="E42" s="110"/>
      <c r="F42" s="77"/>
      <c r="G42" s="96"/>
      <c r="H42" s="77"/>
      <c r="I42" s="96"/>
      <c r="J42" s="77"/>
      <c r="K42" s="96"/>
      <c r="L42" s="77"/>
      <c r="M42" s="77"/>
      <c r="N42" s="285"/>
    </row>
    <row r="43" spans="1:23" x14ac:dyDescent="0.2">
      <c r="A43" s="11" t="s">
        <v>622</v>
      </c>
      <c r="B43" s="30"/>
      <c r="C43" s="110">
        <f>SUM(C42)</f>
        <v>37850</v>
      </c>
      <c r="D43" s="110">
        <f t="shared" ref="D43:N43" si="4">SUM(D42)</f>
        <v>37850</v>
      </c>
      <c r="E43" s="110">
        <f t="shared" si="4"/>
        <v>0</v>
      </c>
      <c r="F43" s="110">
        <f t="shared" si="4"/>
        <v>0</v>
      </c>
      <c r="G43" s="110">
        <f t="shared" si="4"/>
        <v>0</v>
      </c>
      <c r="H43" s="110">
        <f t="shared" si="4"/>
        <v>0</v>
      </c>
      <c r="I43" s="110">
        <f t="shared" si="4"/>
        <v>0</v>
      </c>
      <c r="J43" s="110">
        <f t="shared" si="4"/>
        <v>0</v>
      </c>
      <c r="K43" s="110">
        <f t="shared" si="4"/>
        <v>0</v>
      </c>
      <c r="L43" s="110">
        <f t="shared" si="4"/>
        <v>0</v>
      </c>
      <c r="M43" s="110">
        <f t="shared" si="4"/>
        <v>0</v>
      </c>
      <c r="N43" s="110">
        <f t="shared" si="4"/>
        <v>0</v>
      </c>
    </row>
    <row r="44" spans="1:23" x14ac:dyDescent="0.2">
      <c r="A44" s="15" t="s">
        <v>655</v>
      </c>
      <c r="B44" s="30"/>
      <c r="C44" s="110">
        <f>SUM(C41+C43)</f>
        <v>188235</v>
      </c>
      <c r="D44" s="110">
        <f t="shared" ref="D44:N44" si="5">SUM(D40+D43)</f>
        <v>183029</v>
      </c>
      <c r="E44" s="110">
        <f t="shared" si="5"/>
        <v>0</v>
      </c>
      <c r="F44" s="110">
        <f t="shared" si="5"/>
        <v>0</v>
      </c>
      <c r="G44" s="110">
        <f t="shared" si="5"/>
        <v>0</v>
      </c>
      <c r="H44" s="110">
        <f t="shared" si="5"/>
        <v>0</v>
      </c>
      <c r="I44" s="110">
        <f t="shared" si="5"/>
        <v>0</v>
      </c>
      <c r="J44" s="110">
        <f t="shared" si="5"/>
        <v>0</v>
      </c>
      <c r="K44" s="110">
        <f t="shared" si="5"/>
        <v>0</v>
      </c>
      <c r="L44" s="110">
        <f t="shared" si="5"/>
        <v>0</v>
      </c>
      <c r="M44" s="110">
        <f t="shared" si="5"/>
        <v>0</v>
      </c>
      <c r="N44" s="110">
        <f t="shared" si="5"/>
        <v>0</v>
      </c>
    </row>
    <row r="45" spans="1:23" x14ac:dyDescent="0.2">
      <c r="A45" s="47" t="s">
        <v>111</v>
      </c>
      <c r="B45" s="181"/>
      <c r="C45" s="181"/>
      <c r="D45" s="298"/>
      <c r="E45" s="29"/>
      <c r="F45" s="10"/>
      <c r="G45" s="21"/>
      <c r="H45" s="10"/>
      <c r="I45" s="21"/>
      <c r="J45" s="10"/>
      <c r="K45" s="21"/>
      <c r="L45" s="10"/>
      <c r="M45" s="21"/>
      <c r="N45" s="10"/>
      <c r="O45" s="5"/>
      <c r="P45" s="5"/>
      <c r="Q45" s="5"/>
      <c r="R45" s="5"/>
      <c r="S45" s="5"/>
      <c r="T45" s="5"/>
      <c r="U45" s="5"/>
      <c r="V45" s="5"/>
      <c r="W45" s="5"/>
    </row>
    <row r="46" spans="1:23" s="147" customFormat="1" x14ac:dyDescent="0.2">
      <c r="A46" s="50" t="s">
        <v>38</v>
      </c>
      <c r="B46" s="485"/>
      <c r="C46" s="104">
        <f t="shared" ref="C46:N46" si="6">SUM(C12+C18+C22+C26+C32+C36+C40)</f>
        <v>197959</v>
      </c>
      <c r="D46" s="104">
        <f t="shared" si="6"/>
        <v>145179</v>
      </c>
      <c r="E46" s="104">
        <f t="shared" si="6"/>
        <v>0</v>
      </c>
      <c r="F46" s="104">
        <f t="shared" si="6"/>
        <v>0</v>
      </c>
      <c r="G46" s="104">
        <f t="shared" si="6"/>
        <v>0</v>
      </c>
      <c r="H46" s="104">
        <f t="shared" si="6"/>
        <v>0</v>
      </c>
      <c r="I46" s="104">
        <f t="shared" si="6"/>
        <v>0</v>
      </c>
      <c r="J46" s="104">
        <f t="shared" si="6"/>
        <v>43180</v>
      </c>
      <c r="K46" s="104">
        <f t="shared" si="6"/>
        <v>0</v>
      </c>
      <c r="L46" s="104">
        <f t="shared" si="6"/>
        <v>5600</v>
      </c>
      <c r="M46" s="104">
        <f t="shared" si="6"/>
        <v>4000</v>
      </c>
      <c r="N46" s="104">
        <f t="shared" si="6"/>
        <v>0</v>
      </c>
      <c r="O46" s="105">
        <f>SUM(D46:N46)</f>
        <v>197959</v>
      </c>
      <c r="P46" s="25"/>
      <c r="Q46" s="25"/>
      <c r="R46" s="25"/>
      <c r="S46" s="25"/>
      <c r="T46" s="25"/>
      <c r="U46" s="25"/>
      <c r="V46" s="25"/>
      <c r="W46" s="25"/>
    </row>
    <row r="47" spans="1:23" s="147" customFormat="1" x14ac:dyDescent="0.2">
      <c r="A47" s="50" t="s">
        <v>581</v>
      </c>
      <c r="B47" s="485"/>
      <c r="C47" s="104">
        <f t="shared" ref="C47:N47" si="7">SUM(C13+C19+C23+C27+C33+C37+C41)</f>
        <v>206307</v>
      </c>
      <c r="D47" s="104">
        <f t="shared" si="7"/>
        <v>145179</v>
      </c>
      <c r="E47" s="104">
        <f t="shared" si="7"/>
        <v>0</v>
      </c>
      <c r="F47" s="104">
        <f t="shared" si="7"/>
        <v>0</v>
      </c>
      <c r="G47" s="104">
        <f t="shared" si="7"/>
        <v>0</v>
      </c>
      <c r="H47" s="104">
        <f t="shared" si="7"/>
        <v>0</v>
      </c>
      <c r="I47" s="104">
        <f t="shared" si="7"/>
        <v>0</v>
      </c>
      <c r="J47" s="104">
        <f t="shared" si="7"/>
        <v>46322</v>
      </c>
      <c r="K47" s="104">
        <f t="shared" si="7"/>
        <v>0</v>
      </c>
      <c r="L47" s="104">
        <f t="shared" si="7"/>
        <v>9600</v>
      </c>
      <c r="M47" s="104">
        <f t="shared" si="7"/>
        <v>0</v>
      </c>
      <c r="N47" s="104">
        <f t="shared" si="7"/>
        <v>5206</v>
      </c>
      <c r="O47" s="105">
        <f t="shared" ref="O47:O58" si="8">SUM(D47:N47)</f>
        <v>206307</v>
      </c>
      <c r="P47" s="25"/>
      <c r="Q47" s="25"/>
      <c r="R47" s="25"/>
      <c r="S47" s="25"/>
      <c r="T47" s="25"/>
      <c r="U47" s="25"/>
      <c r="V47" s="25"/>
      <c r="W47" s="25"/>
    </row>
    <row r="48" spans="1:23" s="147" customFormat="1" x14ac:dyDescent="0.2">
      <c r="A48" s="50" t="s">
        <v>626</v>
      </c>
      <c r="B48" s="485"/>
      <c r="C48" s="104">
        <f>SUM(C43+C29+C15)</f>
        <v>38612</v>
      </c>
      <c r="D48" s="104">
        <f t="shared" ref="D48:N48" si="9">SUM(D43+D29+D15)</f>
        <v>37850</v>
      </c>
      <c r="E48" s="104">
        <f t="shared" si="9"/>
        <v>0</v>
      </c>
      <c r="F48" s="104">
        <f t="shared" si="9"/>
        <v>0</v>
      </c>
      <c r="G48" s="104">
        <f t="shared" si="9"/>
        <v>0</v>
      </c>
      <c r="H48" s="104">
        <f t="shared" si="9"/>
        <v>0</v>
      </c>
      <c r="I48" s="104">
        <f t="shared" si="9"/>
        <v>0</v>
      </c>
      <c r="J48" s="104">
        <f t="shared" si="9"/>
        <v>762</v>
      </c>
      <c r="K48" s="104">
        <f t="shared" si="9"/>
        <v>0</v>
      </c>
      <c r="L48" s="104">
        <f t="shared" si="9"/>
        <v>0</v>
      </c>
      <c r="M48" s="104">
        <f t="shared" si="9"/>
        <v>0</v>
      </c>
      <c r="N48" s="104">
        <f t="shared" si="9"/>
        <v>0</v>
      </c>
      <c r="O48" s="105">
        <f t="shared" si="8"/>
        <v>38612</v>
      </c>
      <c r="P48" s="25"/>
      <c r="Q48" s="25"/>
      <c r="R48" s="25"/>
      <c r="S48" s="25"/>
      <c r="T48" s="25"/>
      <c r="U48" s="25"/>
      <c r="V48" s="25"/>
      <c r="W48" s="25"/>
    </row>
    <row r="49" spans="1:23" s="147" customFormat="1" x14ac:dyDescent="0.2">
      <c r="A49" s="39" t="s">
        <v>675</v>
      </c>
      <c r="B49" s="485"/>
      <c r="C49" s="104">
        <f>SUM(C47:C48)</f>
        <v>244919</v>
      </c>
      <c r="D49" s="104">
        <f t="shared" ref="D49:N49" si="10">SUM(D47:D48)</f>
        <v>183029</v>
      </c>
      <c r="E49" s="104">
        <f t="shared" si="10"/>
        <v>0</v>
      </c>
      <c r="F49" s="104">
        <f t="shared" si="10"/>
        <v>0</v>
      </c>
      <c r="G49" s="104">
        <f t="shared" si="10"/>
        <v>0</v>
      </c>
      <c r="H49" s="104">
        <f t="shared" si="10"/>
        <v>0</v>
      </c>
      <c r="I49" s="104">
        <f t="shared" si="10"/>
        <v>0</v>
      </c>
      <c r="J49" s="104">
        <f t="shared" si="10"/>
        <v>47084</v>
      </c>
      <c r="K49" s="104">
        <f t="shared" si="10"/>
        <v>0</v>
      </c>
      <c r="L49" s="104">
        <f t="shared" si="10"/>
        <v>9600</v>
      </c>
      <c r="M49" s="104">
        <f t="shared" si="10"/>
        <v>0</v>
      </c>
      <c r="N49" s="104">
        <f t="shared" si="10"/>
        <v>5206</v>
      </c>
      <c r="O49" s="105">
        <f t="shared" si="8"/>
        <v>244919</v>
      </c>
      <c r="P49" s="25"/>
      <c r="Q49" s="25"/>
      <c r="R49" s="25"/>
      <c r="S49" s="25"/>
      <c r="T49" s="25"/>
      <c r="U49" s="25"/>
      <c r="V49" s="25"/>
      <c r="W49" s="25"/>
    </row>
    <row r="50" spans="1:23" x14ac:dyDescent="0.2">
      <c r="A50" s="480" t="s">
        <v>596</v>
      </c>
      <c r="B50" s="47"/>
      <c r="C50" s="95">
        <f>C46-C53</f>
        <v>158439</v>
      </c>
      <c r="D50" s="486">
        <f>D46-D53-D56</f>
        <v>125419</v>
      </c>
      <c r="E50" s="95">
        <f>SUM(E26)</f>
        <v>0</v>
      </c>
      <c r="F50" s="10">
        <v>0</v>
      </c>
      <c r="G50" s="10">
        <v>0</v>
      </c>
      <c r="H50" s="10">
        <v>0</v>
      </c>
      <c r="I50" s="10"/>
      <c r="J50" s="95">
        <f>J46-J53-J56</f>
        <v>33020</v>
      </c>
      <c r="K50" s="10">
        <v>0</v>
      </c>
      <c r="L50" s="10">
        <v>0</v>
      </c>
      <c r="M50" s="10">
        <v>0</v>
      </c>
      <c r="N50" s="10">
        <v>0</v>
      </c>
      <c r="O50" s="105">
        <f t="shared" si="8"/>
        <v>158439</v>
      </c>
      <c r="P50" s="5"/>
      <c r="Q50" s="5"/>
      <c r="R50" s="5"/>
      <c r="S50" s="5"/>
      <c r="T50" s="5"/>
      <c r="U50" s="5"/>
      <c r="V50" s="5"/>
      <c r="W50" s="5"/>
    </row>
    <row r="51" spans="1:23" x14ac:dyDescent="0.2">
      <c r="A51" s="598" t="s">
        <v>585</v>
      </c>
      <c r="B51" s="50"/>
      <c r="C51" s="77">
        <f>C47-C54</f>
        <v>184905</v>
      </c>
      <c r="D51" s="77">
        <f t="shared" ref="D51:N51" si="11">D47-D54</f>
        <v>145179</v>
      </c>
      <c r="E51" s="77">
        <f t="shared" si="11"/>
        <v>0</v>
      </c>
      <c r="F51" s="77">
        <f t="shared" si="11"/>
        <v>0</v>
      </c>
      <c r="G51" s="77">
        <f t="shared" si="11"/>
        <v>0</v>
      </c>
      <c r="H51" s="77">
        <f t="shared" si="11"/>
        <v>0</v>
      </c>
      <c r="I51" s="77">
        <f t="shared" si="11"/>
        <v>0</v>
      </c>
      <c r="J51" s="77">
        <f t="shared" si="11"/>
        <v>34520</v>
      </c>
      <c r="K51" s="77">
        <f t="shared" si="11"/>
        <v>0</v>
      </c>
      <c r="L51" s="77">
        <f t="shared" si="11"/>
        <v>0</v>
      </c>
      <c r="M51" s="77">
        <f t="shared" si="11"/>
        <v>0</v>
      </c>
      <c r="N51" s="77">
        <f t="shared" si="11"/>
        <v>5206</v>
      </c>
      <c r="O51" s="105">
        <f t="shared" si="8"/>
        <v>184905</v>
      </c>
      <c r="P51" s="5"/>
      <c r="Q51" s="5"/>
      <c r="R51" s="5"/>
      <c r="S51" s="5"/>
      <c r="T51" s="5"/>
      <c r="U51" s="5"/>
      <c r="V51" s="5"/>
      <c r="W51" s="5"/>
    </row>
    <row r="52" spans="1:23" x14ac:dyDescent="0.2">
      <c r="A52" s="265" t="s">
        <v>676</v>
      </c>
      <c r="B52" s="39"/>
      <c r="C52" s="94">
        <f>SUM(C16+C20+C34+C44)</f>
        <v>223367</v>
      </c>
      <c r="D52" s="94">
        <f t="shared" ref="D52:M52" si="12">SUM(D16+D20+D34+D44)</f>
        <v>183029</v>
      </c>
      <c r="E52" s="94">
        <f t="shared" si="12"/>
        <v>0</v>
      </c>
      <c r="F52" s="94">
        <f t="shared" si="12"/>
        <v>0</v>
      </c>
      <c r="G52" s="94">
        <f t="shared" si="12"/>
        <v>0</v>
      </c>
      <c r="H52" s="94">
        <f t="shared" si="12"/>
        <v>0</v>
      </c>
      <c r="I52" s="94">
        <f t="shared" si="12"/>
        <v>0</v>
      </c>
      <c r="J52" s="94">
        <f t="shared" si="12"/>
        <v>35132</v>
      </c>
      <c r="K52" s="94">
        <f t="shared" si="12"/>
        <v>0</v>
      </c>
      <c r="L52" s="94">
        <f t="shared" si="12"/>
        <v>0</v>
      </c>
      <c r="M52" s="94">
        <f t="shared" si="12"/>
        <v>0</v>
      </c>
      <c r="N52" s="94">
        <v>5206</v>
      </c>
      <c r="O52" s="105">
        <f t="shared" si="8"/>
        <v>223367</v>
      </c>
      <c r="P52" s="5"/>
      <c r="Q52" s="5"/>
      <c r="R52" s="5"/>
      <c r="S52" s="5"/>
      <c r="T52" s="5"/>
      <c r="U52" s="5"/>
      <c r="V52" s="5"/>
      <c r="W52" s="5"/>
    </row>
    <row r="53" spans="1:23" x14ac:dyDescent="0.2">
      <c r="A53" s="480" t="s">
        <v>590</v>
      </c>
      <c r="B53" s="47"/>
      <c r="C53" s="95">
        <v>39520</v>
      </c>
      <c r="D53" s="486">
        <f>SUM(E53:N53)</f>
        <v>19760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95">
        <f>SUM(J26,J22,J36)</f>
        <v>10160</v>
      </c>
      <c r="K53" s="10">
        <v>0</v>
      </c>
      <c r="L53" s="95">
        <v>5600</v>
      </c>
      <c r="M53" s="95">
        <f>SUM(M26,M22,M36)</f>
        <v>4000</v>
      </c>
      <c r="N53" s="10">
        <v>0</v>
      </c>
      <c r="O53" s="105">
        <f t="shared" si="8"/>
        <v>39520</v>
      </c>
      <c r="P53" s="5"/>
      <c r="Q53" s="5"/>
      <c r="R53" s="5"/>
      <c r="S53" s="5"/>
      <c r="T53" s="5"/>
      <c r="U53" s="5"/>
      <c r="V53" s="5"/>
      <c r="W53" s="5"/>
    </row>
    <row r="54" spans="1:23" x14ac:dyDescent="0.2">
      <c r="A54" s="598" t="s">
        <v>584</v>
      </c>
      <c r="B54" s="50"/>
      <c r="C54" s="77">
        <f>SUM(C37,C27,C23)</f>
        <v>21402</v>
      </c>
      <c r="D54" s="77">
        <f t="shared" ref="D54:N54" si="13">SUM(D37,D27,D23)</f>
        <v>0</v>
      </c>
      <c r="E54" s="77">
        <f t="shared" si="13"/>
        <v>0</v>
      </c>
      <c r="F54" s="77">
        <f t="shared" si="13"/>
        <v>0</v>
      </c>
      <c r="G54" s="77">
        <f t="shared" si="13"/>
        <v>0</v>
      </c>
      <c r="H54" s="77">
        <f t="shared" si="13"/>
        <v>0</v>
      </c>
      <c r="I54" s="77">
        <f t="shared" si="13"/>
        <v>0</v>
      </c>
      <c r="J54" s="77">
        <f t="shared" si="13"/>
        <v>11802</v>
      </c>
      <c r="K54" s="77">
        <f t="shared" si="13"/>
        <v>0</v>
      </c>
      <c r="L54" s="77">
        <f t="shared" si="13"/>
        <v>9600</v>
      </c>
      <c r="M54" s="77">
        <f t="shared" si="13"/>
        <v>0</v>
      </c>
      <c r="N54" s="77">
        <f t="shared" si="13"/>
        <v>0</v>
      </c>
      <c r="O54" s="105">
        <f t="shared" si="8"/>
        <v>21402</v>
      </c>
      <c r="P54" s="5"/>
      <c r="Q54" s="5"/>
      <c r="R54" s="5"/>
      <c r="S54" s="5"/>
      <c r="T54" s="5"/>
      <c r="U54" s="5"/>
      <c r="V54" s="5"/>
      <c r="W54" s="5"/>
    </row>
    <row r="55" spans="1:23" x14ac:dyDescent="0.2">
      <c r="A55" s="265" t="s">
        <v>677</v>
      </c>
      <c r="B55" s="39"/>
      <c r="C55" s="94">
        <f>SUM(C24+C30+C38)</f>
        <v>21552</v>
      </c>
      <c r="D55" s="94">
        <f t="shared" ref="D55:N55" si="14">SUM(D24+D30+D38)</f>
        <v>0</v>
      </c>
      <c r="E55" s="94">
        <f t="shared" si="14"/>
        <v>0</v>
      </c>
      <c r="F55" s="94">
        <f t="shared" si="14"/>
        <v>0</v>
      </c>
      <c r="G55" s="94">
        <f t="shared" si="14"/>
        <v>0</v>
      </c>
      <c r="H55" s="94">
        <f t="shared" si="14"/>
        <v>0</v>
      </c>
      <c r="I55" s="94">
        <f t="shared" si="14"/>
        <v>0</v>
      </c>
      <c r="J55" s="94">
        <f t="shared" si="14"/>
        <v>11952</v>
      </c>
      <c r="K55" s="94">
        <f t="shared" si="14"/>
        <v>0</v>
      </c>
      <c r="L55" s="94">
        <f t="shared" si="14"/>
        <v>9600</v>
      </c>
      <c r="M55" s="94">
        <f t="shared" si="14"/>
        <v>0</v>
      </c>
      <c r="N55" s="94">
        <f t="shared" si="14"/>
        <v>0</v>
      </c>
      <c r="O55" s="105">
        <f t="shared" si="8"/>
        <v>21552</v>
      </c>
      <c r="P55" s="5"/>
      <c r="Q55" s="5"/>
      <c r="R55" s="5"/>
      <c r="S55" s="5"/>
      <c r="T55" s="5"/>
      <c r="U55" s="5"/>
      <c r="V55" s="5"/>
      <c r="W55" s="5"/>
    </row>
    <row r="56" spans="1:23" x14ac:dyDescent="0.2">
      <c r="A56" s="480" t="s">
        <v>591</v>
      </c>
      <c r="B56" s="47"/>
      <c r="C56" s="95">
        <v>0</v>
      </c>
      <c r="D56" s="486">
        <v>0</v>
      </c>
      <c r="E56" s="95">
        <v>0</v>
      </c>
      <c r="F56" s="95">
        <v>0</v>
      </c>
      <c r="G56" s="95"/>
      <c r="H56" s="10">
        <v>0</v>
      </c>
      <c r="I56" s="95">
        <f>SUM(I12)</f>
        <v>0</v>
      </c>
      <c r="J56" s="95">
        <v>0</v>
      </c>
      <c r="K56" s="10">
        <v>0</v>
      </c>
      <c r="L56" s="10">
        <v>0</v>
      </c>
      <c r="M56" s="10">
        <v>0</v>
      </c>
      <c r="N56" s="10">
        <v>0</v>
      </c>
      <c r="O56" s="105">
        <f t="shared" si="8"/>
        <v>0</v>
      </c>
      <c r="P56" s="5"/>
      <c r="Q56" s="5"/>
      <c r="R56" s="5"/>
      <c r="S56" s="5"/>
      <c r="T56" s="5"/>
      <c r="U56" s="5"/>
      <c r="V56" s="5"/>
      <c r="W56" s="5"/>
    </row>
    <row r="57" spans="1:23" x14ac:dyDescent="0.2">
      <c r="A57" s="598" t="s">
        <v>592</v>
      </c>
      <c r="B57" s="50"/>
      <c r="C57" s="77"/>
      <c r="D57" s="454"/>
      <c r="E57" s="77"/>
      <c r="F57" s="77"/>
      <c r="G57" s="77"/>
      <c r="H57" s="11"/>
      <c r="I57" s="77"/>
      <c r="J57" s="77"/>
      <c r="K57" s="11"/>
      <c r="L57" s="11"/>
      <c r="M57" s="11"/>
      <c r="N57" s="11"/>
      <c r="O57" s="105">
        <f t="shared" si="8"/>
        <v>0</v>
      </c>
      <c r="P57" s="5"/>
      <c r="Q57" s="5"/>
      <c r="R57" s="5"/>
      <c r="S57" s="5"/>
      <c r="T57" s="5"/>
      <c r="U57" s="5"/>
      <c r="V57" s="5"/>
      <c r="W57" s="5"/>
    </row>
    <row r="58" spans="1:23" x14ac:dyDescent="0.2">
      <c r="A58" s="15" t="s">
        <v>678</v>
      </c>
      <c r="B58" s="15"/>
      <c r="C58" s="15">
        <v>0</v>
      </c>
      <c r="D58" s="596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05">
        <f t="shared" si="8"/>
        <v>0</v>
      </c>
      <c r="P58" s="5"/>
      <c r="Q58" s="5"/>
      <c r="R58" s="5"/>
      <c r="S58" s="5"/>
      <c r="T58" s="5"/>
      <c r="U58" s="5"/>
      <c r="V58" s="5"/>
      <c r="W58" s="5"/>
    </row>
    <row r="59" spans="1:23" x14ac:dyDescent="0.2">
      <c r="A59" s="5"/>
      <c r="B59" s="5"/>
      <c r="C59" s="5"/>
      <c r="D59" s="2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">
      <c r="A60" s="5"/>
      <c r="B60" s="5"/>
      <c r="C60" s="5"/>
      <c r="D60" s="2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">
      <c r="A61" s="5"/>
      <c r="B61" s="5"/>
      <c r="C61" s="5"/>
      <c r="D61" s="20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">
      <c r="A62" s="5"/>
      <c r="B62" s="5"/>
      <c r="C62" s="5"/>
      <c r="D62" s="20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">
      <c r="A63" s="5"/>
      <c r="B63" s="5"/>
      <c r="C63" s="5"/>
      <c r="D63" s="20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">
      <c r="A64" s="5"/>
      <c r="B64" s="5"/>
      <c r="C64" s="5"/>
      <c r="D64" s="20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">
      <c r="A65" s="5"/>
      <c r="B65" s="5"/>
      <c r="C65" s="5"/>
      <c r="D65" s="20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">
      <c r="A66" s="5"/>
      <c r="B66" s="5"/>
      <c r="C66" s="5"/>
      <c r="D66" s="2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">
      <c r="A67" s="5"/>
      <c r="B67" s="5"/>
      <c r="C67" s="5"/>
      <c r="D67" s="20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">
      <c r="A68" s="5"/>
      <c r="B68" s="5"/>
      <c r="C68" s="5"/>
      <c r="D68" s="20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">
      <c r="A69" s="5"/>
      <c r="B69" s="5"/>
      <c r="C69" s="5"/>
      <c r="D69" s="2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">
      <c r="A70" s="5"/>
      <c r="B70" s="5"/>
      <c r="C70" s="5"/>
      <c r="D70" s="2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2">
      <c r="A71" s="5"/>
      <c r="B71" s="5"/>
      <c r="C71" s="5"/>
      <c r="D71" s="20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2">
      <c r="A72" s="5"/>
      <c r="B72" s="5"/>
      <c r="C72" s="5"/>
      <c r="D72" s="20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5"/>
      <c r="B73" s="5"/>
      <c r="C73" s="5"/>
      <c r="D73" s="2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5"/>
      <c r="B74" s="5"/>
      <c r="C74" s="5"/>
      <c r="D74" s="2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5"/>
      <c r="B75" s="5"/>
      <c r="C75" s="5"/>
      <c r="D75" s="20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5"/>
      <c r="B76" s="5"/>
      <c r="C76" s="5"/>
      <c r="D76" s="20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5"/>
      <c r="B77" s="5"/>
      <c r="C77" s="5"/>
      <c r="D77" s="20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5"/>
      <c r="B78" s="5"/>
      <c r="C78" s="5"/>
      <c r="D78" s="20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2">
      <c r="A79" s="5"/>
      <c r="B79" s="5"/>
      <c r="C79" s="5"/>
      <c r="D79" s="20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x14ac:dyDescent="0.2">
      <c r="A80" s="5"/>
      <c r="B80" s="5"/>
      <c r="C80" s="5"/>
      <c r="D80" s="2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x14ac:dyDescent="0.2">
      <c r="A81" s="5"/>
      <c r="B81" s="5"/>
      <c r="C81" s="5"/>
      <c r="D81" s="20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">
      <c r="A82" s="5"/>
      <c r="B82" s="5"/>
      <c r="C82" s="5"/>
      <c r="D82" s="20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">
      <c r="A83" s="5"/>
      <c r="B83" s="5"/>
      <c r="C83" s="5"/>
      <c r="D83" s="20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x14ac:dyDescent="0.2">
      <c r="A84" s="5"/>
      <c r="B84" s="5"/>
      <c r="C84" s="5"/>
      <c r="D84" s="20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x14ac:dyDescent="0.2">
      <c r="A85" s="5"/>
      <c r="B85" s="5"/>
      <c r="C85" s="5"/>
      <c r="D85" s="20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x14ac:dyDescent="0.2">
      <c r="A86" s="5"/>
      <c r="B86" s="5"/>
      <c r="C86" s="5"/>
      <c r="D86" s="20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x14ac:dyDescent="0.2">
      <c r="A87" s="5"/>
      <c r="B87" s="5"/>
      <c r="C87" s="5"/>
      <c r="D87" s="20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x14ac:dyDescent="0.2">
      <c r="A88" s="5"/>
      <c r="B88" s="5"/>
      <c r="C88" s="5"/>
      <c r="D88" s="20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x14ac:dyDescent="0.2">
      <c r="A89" s="5"/>
      <c r="B89" s="5"/>
      <c r="C89" s="5"/>
      <c r="D89" s="20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x14ac:dyDescent="0.2">
      <c r="A90" s="5"/>
      <c r="B90" s="5"/>
      <c r="C90" s="5"/>
      <c r="D90" s="2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x14ac:dyDescent="0.2">
      <c r="A91" s="1"/>
      <c r="B91" s="1"/>
      <c r="C91" s="1"/>
      <c r="D91" s="192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23" x14ac:dyDescent="0.2">
      <c r="A92" s="1"/>
      <c r="B92" s="1"/>
      <c r="C92" s="1"/>
      <c r="D92" s="192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23" x14ac:dyDescent="0.2">
      <c r="A93" s="1"/>
      <c r="B93" s="1"/>
      <c r="C93" s="1"/>
      <c r="D93" s="19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23" x14ac:dyDescent="0.2">
      <c r="A94" s="1"/>
      <c r="B94" s="1"/>
      <c r="C94" s="1"/>
      <c r="D94" s="192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23" x14ac:dyDescent="0.2">
      <c r="A95" s="1"/>
      <c r="B95" s="1"/>
      <c r="C95" s="1"/>
      <c r="D95" s="192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23" x14ac:dyDescent="0.2">
      <c r="A96" s="1"/>
      <c r="B96" s="1"/>
      <c r="C96" s="1"/>
      <c r="D96" s="192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92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">
      <c r="A98" s="1"/>
      <c r="B98" s="1"/>
      <c r="C98" s="1"/>
      <c r="D98" s="192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92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">
      <c r="A100" s="1"/>
      <c r="B100" s="1"/>
      <c r="C100" s="1"/>
      <c r="D100" s="192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">
      <c r="A101" s="1"/>
      <c r="B101" s="1"/>
      <c r="C101" s="1"/>
      <c r="D101" s="192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">
      <c r="A102" s="1"/>
      <c r="B102" s="1"/>
      <c r="C102" s="1"/>
      <c r="D102" s="192"/>
      <c r="E102" s="1"/>
      <c r="F102" s="1"/>
      <c r="G102" s="1"/>
      <c r="H102" s="1"/>
      <c r="I102" s="1"/>
      <c r="J102" s="1"/>
      <c r="K102" s="1"/>
      <c r="L102" s="1"/>
      <c r="M102" s="1"/>
      <c r="N102" s="1"/>
    </row>
  </sheetData>
  <mergeCells count="14">
    <mergeCell ref="E10:F10"/>
    <mergeCell ref="G10:H10"/>
    <mergeCell ref="I7:I9"/>
    <mergeCell ref="J7:J9"/>
    <mergeCell ref="K7:K9"/>
    <mergeCell ref="L7:L9"/>
    <mergeCell ref="M7:M9"/>
    <mergeCell ref="N7:N9"/>
    <mergeCell ref="A7:A9"/>
    <mergeCell ref="B7:B9"/>
    <mergeCell ref="C7:C9"/>
    <mergeCell ref="D7:D9"/>
    <mergeCell ref="E7:F8"/>
    <mergeCell ref="G7:H8"/>
  </mergeCells>
  <printOptions horizontalCentered="1"/>
  <pageMargins left="0.39370078740157483" right="0.39370078740157483" top="0.39370078740157483" bottom="0.39370078740157483" header="0.51181102362204722" footer="0.31496062992125984"/>
  <pageSetup paperSize="9" scale="72" firstPageNumber="7" orientation="landscape" r:id="rId1"/>
  <headerFooter alignWithMargins="0">
    <oddFooter>&amp;P. oldal</oddFooter>
  </headerFooter>
  <rowBreaks count="1" manualBreakCount="1">
    <brk id="49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9"/>
  <sheetViews>
    <sheetView view="pageBreakPreview" topLeftCell="A16" zoomScale="130" zoomScaleNormal="80" zoomScaleSheetLayoutView="130" workbookViewId="0">
      <selection activeCell="A51" sqref="A51"/>
    </sheetView>
  </sheetViews>
  <sheetFormatPr defaultRowHeight="12.75" x14ac:dyDescent="0.2"/>
  <cols>
    <col min="1" max="1" width="28.5703125" customWidth="1"/>
    <col min="2" max="2" width="9.5703125" customWidth="1"/>
    <col min="3" max="3" width="10.7109375" customWidth="1"/>
    <col min="4" max="4" width="9.7109375" customWidth="1"/>
    <col min="5" max="5" width="9.28515625" customWidth="1"/>
    <col min="6" max="6" width="10.5703125" customWidth="1"/>
    <col min="7" max="7" width="11" customWidth="1"/>
    <col min="8" max="8" width="11.42578125" customWidth="1"/>
    <col min="9" max="9" width="9.7109375" customWidth="1"/>
    <col min="10" max="10" width="10.85546875" customWidth="1"/>
    <col min="11" max="11" width="10.28515625" customWidth="1"/>
  </cols>
  <sheetData>
    <row r="1" spans="1:12" ht="15.75" x14ac:dyDescent="0.25">
      <c r="A1" s="4" t="s">
        <v>857</v>
      </c>
      <c r="B1" s="4"/>
      <c r="C1" s="4"/>
      <c r="D1" s="4"/>
      <c r="E1" s="4"/>
      <c r="F1" s="4"/>
      <c r="G1" s="4"/>
      <c r="H1" s="5"/>
      <c r="I1" s="32"/>
      <c r="J1" s="32"/>
      <c r="K1" s="32"/>
    </row>
    <row r="2" spans="1:12" x14ac:dyDescent="0.2">
      <c r="A2" s="28"/>
      <c r="B2" s="28"/>
      <c r="C2" s="28"/>
      <c r="D2" s="28"/>
      <c r="E2" s="28"/>
      <c r="F2" s="28"/>
      <c r="G2" s="28"/>
      <c r="H2" s="33"/>
      <c r="I2" s="28"/>
      <c r="J2" s="28"/>
      <c r="K2" s="28"/>
    </row>
    <row r="3" spans="1:12" x14ac:dyDescent="0.2">
      <c r="A3" s="28"/>
      <c r="B3" s="28"/>
      <c r="C3" s="28"/>
      <c r="D3" s="28"/>
      <c r="E3" s="28"/>
      <c r="F3" s="28"/>
      <c r="G3" s="28"/>
      <c r="H3" s="33"/>
      <c r="I3" s="28"/>
      <c r="J3" s="28"/>
      <c r="K3" s="28"/>
    </row>
    <row r="4" spans="1:12" ht="15.75" x14ac:dyDescent="0.25">
      <c r="A4" s="28"/>
      <c r="B4" s="28"/>
      <c r="C4" s="28"/>
      <c r="D4" s="28"/>
      <c r="E4" s="6"/>
      <c r="F4" s="6" t="s">
        <v>24</v>
      </c>
      <c r="G4" s="6"/>
      <c r="H4" s="28"/>
      <c r="I4" s="28"/>
      <c r="J4" s="28"/>
      <c r="K4" s="28"/>
    </row>
    <row r="5" spans="1:12" ht="15.75" x14ac:dyDescent="0.25">
      <c r="A5" s="28"/>
      <c r="B5" s="28"/>
      <c r="C5" s="28"/>
      <c r="D5" s="28"/>
      <c r="E5" s="6"/>
      <c r="F5" s="6" t="s">
        <v>666</v>
      </c>
      <c r="G5" s="6"/>
      <c r="H5" s="28"/>
      <c r="I5" s="28"/>
      <c r="J5" s="28"/>
      <c r="K5" s="28"/>
    </row>
    <row r="6" spans="1:12" ht="15.75" x14ac:dyDescent="0.25">
      <c r="A6" s="28"/>
      <c r="B6" s="28"/>
      <c r="C6" s="28"/>
      <c r="D6" s="28"/>
      <c r="E6" s="6"/>
      <c r="F6" s="6" t="s">
        <v>31</v>
      </c>
      <c r="G6" s="6"/>
      <c r="H6" s="28"/>
      <c r="I6" s="28"/>
      <c r="J6" s="28"/>
      <c r="K6" s="28"/>
    </row>
    <row r="7" spans="1:12" ht="15.75" x14ac:dyDescent="0.25">
      <c r="A7" s="28"/>
      <c r="B7" s="28"/>
      <c r="C7" s="28"/>
      <c r="D7" s="28"/>
      <c r="E7" s="6"/>
      <c r="F7" s="6"/>
      <c r="G7" s="6"/>
      <c r="H7" s="28"/>
      <c r="I7" s="28"/>
      <c r="J7" s="28"/>
      <c r="K7" s="28"/>
    </row>
    <row r="8" spans="1:12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">
      <c r="A9" s="32"/>
      <c r="B9" s="32"/>
      <c r="C9" s="32"/>
      <c r="D9" s="32"/>
      <c r="E9" s="32"/>
      <c r="F9" s="32"/>
      <c r="G9" s="32"/>
      <c r="H9" s="5"/>
      <c r="I9" s="32"/>
      <c r="J9" s="5" t="s">
        <v>26</v>
      </c>
      <c r="K9" s="32"/>
    </row>
    <row r="10" spans="1:12" x14ac:dyDescent="0.2">
      <c r="A10" s="7"/>
      <c r="B10" s="646" t="s">
        <v>202</v>
      </c>
      <c r="C10" s="648" t="s">
        <v>33</v>
      </c>
      <c r="D10" s="678"/>
      <c r="E10" s="678"/>
      <c r="F10" s="678"/>
      <c r="G10" s="678"/>
      <c r="H10" s="648" t="s">
        <v>34</v>
      </c>
      <c r="I10" s="679"/>
      <c r="J10" s="680"/>
      <c r="K10" s="646" t="s">
        <v>160</v>
      </c>
    </row>
    <row r="11" spans="1:12" ht="12.75" customHeight="1" x14ac:dyDescent="0.2">
      <c r="A11" s="19" t="s">
        <v>32</v>
      </c>
      <c r="B11" s="659"/>
      <c r="C11" s="646" t="s">
        <v>66</v>
      </c>
      <c r="D11" s="646" t="s">
        <v>67</v>
      </c>
      <c r="E11" s="646" t="s">
        <v>88</v>
      </c>
      <c r="F11" s="654" t="s">
        <v>170</v>
      </c>
      <c r="G11" s="654" t="s">
        <v>155</v>
      </c>
      <c r="H11" s="646" t="s">
        <v>37</v>
      </c>
      <c r="I11" s="646" t="s">
        <v>36</v>
      </c>
      <c r="J11" s="650" t="s">
        <v>172</v>
      </c>
      <c r="K11" s="659"/>
    </row>
    <row r="12" spans="1:12" x14ac:dyDescent="0.2">
      <c r="A12" s="19" t="s">
        <v>35</v>
      </c>
      <c r="B12" s="659"/>
      <c r="C12" s="659"/>
      <c r="D12" s="659"/>
      <c r="E12" s="659"/>
      <c r="F12" s="681"/>
      <c r="G12" s="681"/>
      <c r="H12" s="659"/>
      <c r="I12" s="659"/>
      <c r="J12" s="683"/>
      <c r="K12" s="659"/>
    </row>
    <row r="13" spans="1:12" ht="26.25" customHeight="1" x14ac:dyDescent="0.2">
      <c r="A13" s="8"/>
      <c r="B13" s="647"/>
      <c r="C13" s="647"/>
      <c r="D13" s="647"/>
      <c r="E13" s="647"/>
      <c r="F13" s="682"/>
      <c r="G13" s="682"/>
      <c r="H13" s="647"/>
      <c r="I13" s="647"/>
      <c r="J13" s="652"/>
      <c r="K13" s="647"/>
    </row>
    <row r="14" spans="1:12" x14ac:dyDescent="0.2">
      <c r="A14" s="7" t="s">
        <v>6</v>
      </c>
      <c r="B14" s="18" t="s">
        <v>7</v>
      </c>
      <c r="C14" s="9" t="s">
        <v>8</v>
      </c>
      <c r="D14" s="18" t="s">
        <v>9</v>
      </c>
      <c r="E14" s="9" t="s">
        <v>10</v>
      </c>
      <c r="F14" s="18" t="s">
        <v>11</v>
      </c>
      <c r="G14" s="9" t="s">
        <v>12</v>
      </c>
      <c r="H14" s="17" t="s">
        <v>13</v>
      </c>
      <c r="I14" s="9" t="s">
        <v>14</v>
      </c>
      <c r="J14" s="18" t="s">
        <v>15</v>
      </c>
      <c r="K14" s="9" t="s">
        <v>16</v>
      </c>
    </row>
    <row r="15" spans="1:12" x14ac:dyDescent="0.2">
      <c r="A15" s="13" t="s">
        <v>112</v>
      </c>
      <c r="B15" s="95"/>
      <c r="C15" s="95"/>
      <c r="D15" s="99"/>
      <c r="E15" s="95"/>
      <c r="F15" s="99"/>
      <c r="G15" s="95"/>
      <c r="H15" s="99"/>
      <c r="I15" s="95"/>
      <c r="J15" s="99"/>
      <c r="K15" s="95"/>
    </row>
    <row r="16" spans="1:12" x14ac:dyDescent="0.2">
      <c r="A16" s="11" t="s">
        <v>27</v>
      </c>
      <c r="B16" s="77">
        <f>SUM('5.1'!D228)</f>
        <v>3428013</v>
      </c>
      <c r="C16" s="77">
        <f>SUM('5.1'!E228)</f>
        <v>89413</v>
      </c>
      <c r="D16" s="77">
        <f>SUM('5.1'!F228)</f>
        <v>7274</v>
      </c>
      <c r="E16" s="77">
        <f>SUM('5.1'!G228)</f>
        <v>497558</v>
      </c>
      <c r="F16" s="77">
        <f>SUM('5.1'!H228)</f>
        <v>22959</v>
      </c>
      <c r="G16" s="77">
        <f>SUM('5.1'!I228)</f>
        <v>1269056</v>
      </c>
      <c r="H16" s="77">
        <f>SUM('5.1'!J228)</f>
        <v>887523</v>
      </c>
      <c r="I16" s="77">
        <f>SUM('5.1'!K228)</f>
        <v>596737</v>
      </c>
      <c r="J16" s="77">
        <f>SUM('5.1'!L228)</f>
        <v>4400</v>
      </c>
      <c r="K16" s="77">
        <f>SUM('5.1'!M228)</f>
        <v>53093</v>
      </c>
      <c r="L16" s="140">
        <f>SUM(C16:K16)</f>
        <v>3428013</v>
      </c>
    </row>
    <row r="17" spans="1:15" x14ac:dyDescent="0.2">
      <c r="A17" s="11" t="s">
        <v>579</v>
      </c>
      <c r="B17" s="77">
        <f>SUM(C17:K17)</f>
        <v>4339113</v>
      </c>
      <c r="C17" s="77">
        <v>88118</v>
      </c>
      <c r="D17" s="77">
        <v>7135</v>
      </c>
      <c r="E17" s="77">
        <v>519351</v>
      </c>
      <c r="F17" s="77">
        <v>22959</v>
      </c>
      <c r="G17" s="77">
        <v>2057106</v>
      </c>
      <c r="H17" s="77">
        <v>915963</v>
      </c>
      <c r="I17" s="77">
        <v>665537</v>
      </c>
      <c r="J17" s="77">
        <v>4400</v>
      </c>
      <c r="K17" s="77">
        <v>58544</v>
      </c>
      <c r="L17" s="140">
        <f t="shared" ref="L17:L58" si="0">SUM(C17:K17)</f>
        <v>4339113</v>
      </c>
    </row>
    <row r="18" spans="1:15" x14ac:dyDescent="0.2">
      <c r="A18" s="15" t="s">
        <v>680</v>
      </c>
      <c r="B18" s="94">
        <f>SUM('5.1'!D231)</f>
        <v>5641516</v>
      </c>
      <c r="C18" s="94">
        <f>SUM('5.1'!E231)</f>
        <v>97234</v>
      </c>
      <c r="D18" s="94">
        <f>SUM('5.1'!F231)</f>
        <v>7573</v>
      </c>
      <c r="E18" s="94">
        <f>SUM('5.1'!G231)</f>
        <v>546600</v>
      </c>
      <c r="F18" s="94">
        <f>SUM('5.1'!H231)</f>
        <v>22959</v>
      </c>
      <c r="G18" s="94">
        <f>SUM('5.1'!I231)</f>
        <v>1787618</v>
      </c>
      <c r="H18" s="94">
        <f>SUM('5.1'!J231)</f>
        <v>621077</v>
      </c>
      <c r="I18" s="94">
        <f>SUM('5.1'!K231)</f>
        <v>661327</v>
      </c>
      <c r="J18" s="94">
        <f>SUM('5.1'!L231)</f>
        <v>638584</v>
      </c>
      <c r="K18" s="94">
        <f>SUM('5.1'!M231)</f>
        <v>1258544</v>
      </c>
      <c r="L18" s="140">
        <f t="shared" si="0"/>
        <v>5641516</v>
      </c>
    </row>
    <row r="19" spans="1:15" x14ac:dyDescent="0.2">
      <c r="A19" s="22" t="s">
        <v>63</v>
      </c>
      <c r="B19" s="104"/>
      <c r="C19" s="95"/>
      <c r="D19" s="99"/>
      <c r="E19" s="95"/>
      <c r="F19" s="99"/>
      <c r="G19" s="95"/>
      <c r="H19" s="95"/>
      <c r="I19" s="96"/>
      <c r="J19" s="95"/>
      <c r="K19" s="95"/>
      <c r="L19" s="140">
        <f t="shared" si="0"/>
        <v>0</v>
      </c>
    </row>
    <row r="20" spans="1:15" x14ac:dyDescent="0.2">
      <c r="A20" s="11" t="s">
        <v>27</v>
      </c>
      <c r="B20" s="77">
        <f>SUM('5.2'!C47)</f>
        <v>424194</v>
      </c>
      <c r="C20" s="77">
        <f>SUM('5.2'!D47)</f>
        <v>307545</v>
      </c>
      <c r="D20" s="77">
        <f>SUM('5.2'!E47)</f>
        <v>41519</v>
      </c>
      <c r="E20" s="77">
        <f>SUM('5.2'!F47)</f>
        <v>56162</v>
      </c>
      <c r="F20" s="77">
        <f>SUM('5.2'!G47)</f>
        <v>0</v>
      </c>
      <c r="G20" s="77">
        <f>SUM('5.2'!H47)</f>
        <v>0</v>
      </c>
      <c r="H20" s="77">
        <f>SUM('5.2'!I47)</f>
        <v>18968</v>
      </c>
      <c r="I20" s="77">
        <f>SUM('5.2'!J47)</f>
        <v>0</v>
      </c>
      <c r="J20" s="77">
        <f>SUM('5.2'!K47)</f>
        <v>0</v>
      </c>
      <c r="K20" s="77">
        <f>SUM('5.2'!L47)</f>
        <v>0</v>
      </c>
      <c r="L20" s="140">
        <f t="shared" si="0"/>
        <v>424194</v>
      </c>
    </row>
    <row r="21" spans="1:15" x14ac:dyDescent="0.2">
      <c r="A21" s="11" t="s">
        <v>579</v>
      </c>
      <c r="B21" s="77">
        <f>SUM(C21:K21)</f>
        <v>433599</v>
      </c>
      <c r="C21" s="77">
        <v>313254</v>
      </c>
      <c r="D21" s="77">
        <v>42320</v>
      </c>
      <c r="E21" s="77">
        <v>59057</v>
      </c>
      <c r="F21" s="77"/>
      <c r="G21" s="77"/>
      <c r="H21" s="77">
        <v>18968</v>
      </c>
      <c r="I21" s="77"/>
      <c r="J21" s="77"/>
      <c r="K21" s="77"/>
      <c r="L21" s="140">
        <f t="shared" si="0"/>
        <v>433599</v>
      </c>
    </row>
    <row r="22" spans="1:15" x14ac:dyDescent="0.2">
      <c r="A22" s="15" t="s">
        <v>680</v>
      </c>
      <c r="B22" s="94">
        <f>SUM('5.2'!C50)</f>
        <v>454556</v>
      </c>
      <c r="C22" s="94">
        <f>SUM('5.2'!D50)</f>
        <v>323735</v>
      </c>
      <c r="D22" s="94">
        <f>SUM('5.2'!E50)</f>
        <v>43723</v>
      </c>
      <c r="E22" s="94">
        <f>SUM('5.2'!F50)</f>
        <v>63488</v>
      </c>
      <c r="F22" s="94">
        <f>SUM('5.2'!G50)</f>
        <v>0</v>
      </c>
      <c r="G22" s="94">
        <f>SUM('5.2'!H50)</f>
        <v>0</v>
      </c>
      <c r="H22" s="94">
        <f>SUM('5.2'!I50)</f>
        <v>23610</v>
      </c>
      <c r="I22" s="94">
        <f>SUM('5.2'!J50)</f>
        <v>0</v>
      </c>
      <c r="J22" s="94">
        <f>SUM('5.2'!K50)</f>
        <v>0</v>
      </c>
      <c r="K22" s="94">
        <f>SUM('5.2'!L50)</f>
        <v>0</v>
      </c>
      <c r="L22" s="140">
        <f t="shared" si="0"/>
        <v>454556</v>
      </c>
    </row>
    <row r="23" spans="1:15" x14ac:dyDescent="0.2">
      <c r="A23" s="13" t="s">
        <v>282</v>
      </c>
      <c r="B23" s="104"/>
      <c r="C23" s="95"/>
      <c r="D23" s="99"/>
      <c r="E23" s="95"/>
      <c r="F23" s="99"/>
      <c r="G23" s="95"/>
      <c r="H23" s="99"/>
      <c r="I23" s="95"/>
      <c r="J23" s="99"/>
      <c r="K23" s="95"/>
      <c r="L23" s="140">
        <f t="shared" si="0"/>
        <v>0</v>
      </c>
    </row>
    <row r="24" spans="1:15" x14ac:dyDescent="0.2">
      <c r="A24" s="5" t="s">
        <v>27</v>
      </c>
      <c r="B24" s="77">
        <f>SUM(C24:K24)</f>
        <v>972271</v>
      </c>
      <c r="C24" s="77">
        <f>SUM('5.3 '!D176)</f>
        <v>184116</v>
      </c>
      <c r="D24" s="96">
        <f>SUM('5.3 '!E176)</f>
        <v>27332</v>
      </c>
      <c r="E24" s="77">
        <f>SUM('5.3 '!F176)</f>
        <v>759553</v>
      </c>
      <c r="F24" s="96">
        <f>SUM('5.3 '!G176)</f>
        <v>0</v>
      </c>
      <c r="G24" s="77">
        <f>SUM('5.3 '!H176)</f>
        <v>0</v>
      </c>
      <c r="H24" s="96">
        <f>SUM('5.3 '!I176)</f>
        <v>1270</v>
      </c>
      <c r="I24" s="77">
        <f>SUM('5.3 '!J176)</f>
        <v>0</v>
      </c>
      <c r="J24" s="96">
        <f>SUM('5.3 '!K176)</f>
        <v>0</v>
      </c>
      <c r="K24" s="77">
        <f>SUM('5.3 '!L176)</f>
        <v>0</v>
      </c>
      <c r="L24" s="140">
        <f t="shared" si="0"/>
        <v>972271</v>
      </c>
      <c r="O24" s="506"/>
    </row>
    <row r="25" spans="1:15" x14ac:dyDescent="0.2">
      <c r="A25" s="11" t="s">
        <v>579</v>
      </c>
      <c r="B25" s="77">
        <f>SUM(C25:K25)</f>
        <v>996154</v>
      </c>
      <c r="C25" s="77">
        <v>194594</v>
      </c>
      <c r="D25" s="96">
        <v>28471</v>
      </c>
      <c r="E25" s="77">
        <v>760331</v>
      </c>
      <c r="F25" s="96"/>
      <c r="G25" s="77"/>
      <c r="H25" s="96">
        <v>12758</v>
      </c>
      <c r="I25" s="77"/>
      <c r="J25" s="96"/>
      <c r="K25" s="77"/>
      <c r="L25" s="140">
        <f t="shared" si="0"/>
        <v>996154</v>
      </c>
    </row>
    <row r="26" spans="1:15" x14ac:dyDescent="0.2">
      <c r="A26" s="15" t="s">
        <v>680</v>
      </c>
      <c r="B26" s="94">
        <f>SUM('5.3 '!C179)</f>
        <v>966923</v>
      </c>
      <c r="C26" s="94">
        <f>SUM('5.3 '!D179)</f>
        <v>154531</v>
      </c>
      <c r="D26" s="94">
        <f>SUM('5.3 '!E179)</f>
        <v>22793</v>
      </c>
      <c r="E26" s="94">
        <f>SUM('5.3 '!F179)</f>
        <v>769201</v>
      </c>
      <c r="F26" s="94">
        <f>SUM('5.3 '!G179)</f>
        <v>0</v>
      </c>
      <c r="G26" s="94">
        <f>SUM('5.3 '!H179)</f>
        <v>0</v>
      </c>
      <c r="H26" s="94">
        <f>SUM('5.3 '!I179)</f>
        <v>15974</v>
      </c>
      <c r="I26" s="94">
        <f>SUM('5.3 '!J179)</f>
        <v>4424</v>
      </c>
      <c r="J26" s="94">
        <f>SUM('5.3 '!K179)</f>
        <v>0</v>
      </c>
      <c r="K26" s="94">
        <f>SUM('5.3 '!L179)</f>
        <v>0</v>
      </c>
      <c r="L26" s="140">
        <f t="shared" si="0"/>
        <v>966923</v>
      </c>
    </row>
    <row r="27" spans="1:15" x14ac:dyDescent="0.2">
      <c r="A27" s="22" t="s">
        <v>391</v>
      </c>
      <c r="B27" s="104"/>
      <c r="C27" s="104"/>
      <c r="D27" s="105"/>
      <c r="E27" s="104"/>
      <c r="F27" s="105"/>
      <c r="G27" s="104"/>
      <c r="H27" s="104"/>
      <c r="I27" s="105"/>
      <c r="J27" s="104"/>
      <c r="K27" s="104"/>
      <c r="L27" s="140">
        <f t="shared" si="0"/>
        <v>0</v>
      </c>
    </row>
    <row r="28" spans="1:15" x14ac:dyDescent="0.2">
      <c r="A28" s="11" t="s">
        <v>27</v>
      </c>
      <c r="B28" s="77">
        <f>SUM(C28:K28)</f>
        <v>255580</v>
      </c>
      <c r="C28" s="127">
        <f>SUM('5.4'!D39)</f>
        <v>132609</v>
      </c>
      <c r="D28" s="127">
        <f>SUM('5.4'!E39)</f>
        <v>20988</v>
      </c>
      <c r="E28" s="127">
        <f>SUM('5.4'!F39)</f>
        <v>88390</v>
      </c>
      <c r="F28" s="127">
        <f>SUM('5.4'!G39)</f>
        <v>0</v>
      </c>
      <c r="G28" s="127">
        <f>SUM('5.4'!H39)</f>
        <v>0</v>
      </c>
      <c r="H28" s="127">
        <f>SUM('5.4'!I39)</f>
        <v>13593</v>
      </c>
      <c r="I28" s="127">
        <f>SUM('5.4'!J39)</f>
        <v>0</v>
      </c>
      <c r="J28" s="127">
        <f>SUM('5.4'!K39)</f>
        <v>0</v>
      </c>
      <c r="K28" s="127">
        <f>SUM('5.4'!L39)</f>
        <v>0</v>
      </c>
      <c r="L28" s="140">
        <f t="shared" si="0"/>
        <v>255580</v>
      </c>
    </row>
    <row r="29" spans="1:15" x14ac:dyDescent="0.2">
      <c r="A29" s="11" t="s">
        <v>579</v>
      </c>
      <c r="B29" s="77">
        <f>SUM(C29:K29)</f>
        <v>263093</v>
      </c>
      <c r="C29" s="127">
        <v>132809</v>
      </c>
      <c r="D29" s="127">
        <v>20988</v>
      </c>
      <c r="E29" s="127">
        <v>95473</v>
      </c>
      <c r="F29" s="127"/>
      <c r="G29" s="127"/>
      <c r="H29" s="127">
        <v>13823</v>
      </c>
      <c r="I29" s="127"/>
      <c r="J29" s="127"/>
      <c r="K29" s="127"/>
      <c r="L29" s="140">
        <f t="shared" si="0"/>
        <v>263093</v>
      </c>
    </row>
    <row r="30" spans="1:15" x14ac:dyDescent="0.2">
      <c r="A30" s="15" t="s">
        <v>680</v>
      </c>
      <c r="B30" s="94">
        <f>SUM('5.4'!C42)</f>
        <v>283302</v>
      </c>
      <c r="C30" s="94">
        <f>SUM('5.4'!D42)</f>
        <v>146893</v>
      </c>
      <c r="D30" s="94">
        <f>SUM('5.4'!E42)</f>
        <v>21678</v>
      </c>
      <c r="E30" s="94">
        <f>SUM('5.4'!F42)</f>
        <v>99297</v>
      </c>
      <c r="F30" s="94">
        <f>SUM('5.4'!G42)</f>
        <v>0</v>
      </c>
      <c r="G30" s="94">
        <f>SUM('5.4'!H42)</f>
        <v>0</v>
      </c>
      <c r="H30" s="94">
        <f>SUM('5.4'!I42)</f>
        <v>13934</v>
      </c>
      <c r="I30" s="94">
        <f>SUM('5.4'!J42)</f>
        <v>1500</v>
      </c>
      <c r="J30" s="94">
        <f>SUM('5.4'!K42)</f>
        <v>0</v>
      </c>
      <c r="K30" s="94">
        <f>SUM('5.4'!L42)</f>
        <v>0</v>
      </c>
      <c r="L30" s="140">
        <f t="shared" si="0"/>
        <v>283302</v>
      </c>
    </row>
    <row r="31" spans="1:15" x14ac:dyDescent="0.2">
      <c r="A31" s="13" t="s">
        <v>392</v>
      </c>
      <c r="B31" s="109"/>
      <c r="C31" s="109"/>
      <c r="D31" s="124"/>
      <c r="E31" s="109"/>
      <c r="F31" s="124"/>
      <c r="G31" s="109"/>
      <c r="H31" s="109"/>
      <c r="I31" s="124"/>
      <c r="J31" s="109"/>
      <c r="K31" s="109"/>
      <c r="L31" s="140">
        <f t="shared" si="0"/>
        <v>0</v>
      </c>
    </row>
    <row r="32" spans="1:15" x14ac:dyDescent="0.2">
      <c r="A32" s="11" t="s">
        <v>27</v>
      </c>
      <c r="B32" s="77">
        <f>SUM(C32:K32)</f>
        <v>548522</v>
      </c>
      <c r="C32" s="127">
        <v>315044</v>
      </c>
      <c r="D32" s="127">
        <v>51498</v>
      </c>
      <c r="E32" s="127">
        <v>170266</v>
      </c>
      <c r="F32" s="127"/>
      <c r="G32" s="127"/>
      <c r="H32" s="127">
        <v>11714</v>
      </c>
      <c r="I32" s="127"/>
      <c r="J32" s="127"/>
      <c r="K32" s="127"/>
      <c r="L32" s="140">
        <f t="shared" si="0"/>
        <v>548522</v>
      </c>
    </row>
    <row r="33" spans="1:12" x14ac:dyDescent="0.2">
      <c r="A33" s="11" t="s">
        <v>579</v>
      </c>
      <c r="B33" s="77">
        <f>SUM(C33:K33)</f>
        <v>560834</v>
      </c>
      <c r="C33" s="127">
        <v>315044</v>
      </c>
      <c r="D33" s="127">
        <v>51498</v>
      </c>
      <c r="E33" s="127">
        <v>182578</v>
      </c>
      <c r="F33" s="127"/>
      <c r="G33" s="127"/>
      <c r="H33" s="127">
        <v>11714</v>
      </c>
      <c r="I33" s="127"/>
      <c r="J33" s="127"/>
      <c r="K33" s="127"/>
      <c r="L33" s="140">
        <f t="shared" si="0"/>
        <v>560834</v>
      </c>
    </row>
    <row r="34" spans="1:12" x14ac:dyDescent="0.2">
      <c r="A34" s="15" t="s">
        <v>680</v>
      </c>
      <c r="B34" s="94">
        <f>SUM('5.5'!C34)</f>
        <v>564634</v>
      </c>
      <c r="C34" s="94">
        <f>SUM('5.5'!D34)</f>
        <v>317544</v>
      </c>
      <c r="D34" s="94">
        <f>SUM('5.5'!E34)</f>
        <v>51498</v>
      </c>
      <c r="E34" s="94">
        <f>SUM('5.5'!F34)</f>
        <v>183878</v>
      </c>
      <c r="F34" s="94">
        <f>SUM('5.5'!G34)</f>
        <v>0</v>
      </c>
      <c r="G34" s="94">
        <f>SUM('5.5'!H34)</f>
        <v>0</v>
      </c>
      <c r="H34" s="94">
        <f>SUM('5.5'!I34)</f>
        <v>11714</v>
      </c>
      <c r="I34" s="94">
        <f>SUM('5.5'!J34)</f>
        <v>0</v>
      </c>
      <c r="J34" s="94">
        <f>SUM('5.5'!K34)</f>
        <v>0</v>
      </c>
      <c r="K34" s="94">
        <f>SUM('5.5'!L34)</f>
        <v>0</v>
      </c>
      <c r="L34" s="140">
        <f t="shared" si="0"/>
        <v>564634</v>
      </c>
    </row>
    <row r="35" spans="1:12" x14ac:dyDescent="0.2">
      <c r="A35" s="13" t="s">
        <v>393</v>
      </c>
      <c r="B35" s="104"/>
      <c r="C35" s="109"/>
      <c r="D35" s="124"/>
      <c r="E35" s="109"/>
      <c r="F35" s="124"/>
      <c r="G35" s="109"/>
      <c r="H35" s="109"/>
      <c r="I35" s="124"/>
      <c r="J35" s="109"/>
      <c r="K35" s="109"/>
      <c r="L35" s="140">
        <f t="shared" si="0"/>
        <v>0</v>
      </c>
    </row>
    <row r="36" spans="1:12" x14ac:dyDescent="0.2">
      <c r="A36" s="11" t="s">
        <v>27</v>
      </c>
      <c r="B36" s="77">
        <f>SUM(C36:K36)</f>
        <v>197959</v>
      </c>
      <c r="C36" s="127">
        <v>61548</v>
      </c>
      <c r="D36" s="127">
        <v>10250</v>
      </c>
      <c r="E36" s="127">
        <v>77357</v>
      </c>
      <c r="F36" s="127"/>
      <c r="G36" s="127">
        <v>29500</v>
      </c>
      <c r="H36" s="127">
        <v>19304</v>
      </c>
      <c r="I36" s="127"/>
      <c r="J36" s="127"/>
      <c r="K36" s="127"/>
      <c r="L36" s="140">
        <f t="shared" si="0"/>
        <v>197959</v>
      </c>
    </row>
    <row r="37" spans="1:12" x14ac:dyDescent="0.2">
      <c r="A37" s="11" t="s">
        <v>579</v>
      </c>
      <c r="B37" s="77">
        <f>SUM(C37:K37)</f>
        <v>206307</v>
      </c>
      <c r="C37" s="127">
        <v>61548</v>
      </c>
      <c r="D37" s="127">
        <v>10250</v>
      </c>
      <c r="E37" s="127">
        <v>85705</v>
      </c>
      <c r="F37" s="127"/>
      <c r="G37" s="127">
        <v>29500</v>
      </c>
      <c r="H37" s="127">
        <v>19304</v>
      </c>
      <c r="I37" s="127"/>
      <c r="J37" s="127"/>
      <c r="K37" s="127"/>
      <c r="L37" s="140">
        <f t="shared" si="0"/>
        <v>206307</v>
      </c>
    </row>
    <row r="38" spans="1:12" x14ac:dyDescent="0.2">
      <c r="A38" s="15" t="s">
        <v>680</v>
      </c>
      <c r="B38" s="77">
        <f>SUM('5.6'!C57)</f>
        <v>244919</v>
      </c>
      <c r="C38" s="77">
        <f>SUM('5.6'!D57)</f>
        <v>80048</v>
      </c>
      <c r="D38" s="77">
        <f>SUM('5.6'!E57)</f>
        <v>11380</v>
      </c>
      <c r="E38" s="77">
        <f>SUM('5.6'!F57)</f>
        <v>104687</v>
      </c>
      <c r="F38" s="77">
        <f>SUM('5.6'!G57)</f>
        <v>0</v>
      </c>
      <c r="G38" s="77">
        <f>SUM('5.6'!H57)</f>
        <v>29500</v>
      </c>
      <c r="H38" s="77">
        <f>SUM('5.6'!I57)</f>
        <v>19304</v>
      </c>
      <c r="I38" s="77">
        <f>SUM('5.6'!J57)</f>
        <v>0</v>
      </c>
      <c r="J38" s="77">
        <f>SUM('5.6'!K57)</f>
        <v>0</v>
      </c>
      <c r="K38" s="77">
        <f>SUM('5.6'!L57)</f>
        <v>0</v>
      </c>
      <c r="L38" s="140">
        <f t="shared" si="0"/>
        <v>244919</v>
      </c>
    </row>
    <row r="39" spans="1:12" x14ac:dyDescent="0.2">
      <c r="A39" s="13" t="s">
        <v>394</v>
      </c>
      <c r="B39" s="95"/>
      <c r="C39" s="95"/>
      <c r="D39" s="99"/>
      <c r="E39" s="95"/>
      <c r="F39" s="99"/>
      <c r="G39" s="95"/>
      <c r="H39" s="95"/>
      <c r="I39" s="99"/>
      <c r="J39" s="95"/>
      <c r="K39" s="95"/>
      <c r="L39" s="140">
        <f t="shared" si="0"/>
        <v>0</v>
      </c>
    </row>
    <row r="40" spans="1:12" x14ac:dyDescent="0.2">
      <c r="A40" s="11" t="s">
        <v>27</v>
      </c>
      <c r="B40" s="77">
        <f>SUM(C40:K40)</f>
        <v>246912</v>
      </c>
      <c r="C40" s="77">
        <v>161729</v>
      </c>
      <c r="D40" s="77">
        <v>21480</v>
      </c>
      <c r="E40" s="77">
        <v>62306</v>
      </c>
      <c r="F40" s="77"/>
      <c r="G40" s="77"/>
      <c r="H40" s="77">
        <v>1397</v>
      </c>
      <c r="I40" s="77"/>
      <c r="J40" s="77"/>
      <c r="K40" s="77"/>
      <c r="L40" s="140">
        <f t="shared" si="0"/>
        <v>246912</v>
      </c>
    </row>
    <row r="41" spans="1:12" x14ac:dyDescent="0.2">
      <c r="A41" s="11" t="s">
        <v>579</v>
      </c>
      <c r="B41" s="77">
        <f>SUM(C41:H41)</f>
        <v>249916</v>
      </c>
      <c r="C41" s="77">
        <v>163517</v>
      </c>
      <c r="D41" s="96">
        <v>21713</v>
      </c>
      <c r="E41" s="77">
        <v>63289</v>
      </c>
      <c r="F41" s="96"/>
      <c r="G41" s="77"/>
      <c r="H41" s="77">
        <v>1397</v>
      </c>
      <c r="I41" s="96"/>
      <c r="J41" s="77"/>
      <c r="K41" s="77"/>
      <c r="L41" s="140">
        <f t="shared" si="0"/>
        <v>249916</v>
      </c>
    </row>
    <row r="42" spans="1:12" x14ac:dyDescent="0.2">
      <c r="A42" s="15" t="s">
        <v>680</v>
      </c>
      <c r="B42" s="77">
        <f>SUM(C42:H42)</f>
        <v>252330</v>
      </c>
      <c r="C42" s="77">
        <v>163517</v>
      </c>
      <c r="D42" s="96">
        <v>21713</v>
      </c>
      <c r="E42" s="207">
        <v>65289</v>
      </c>
      <c r="F42" s="96"/>
      <c r="G42" s="77"/>
      <c r="H42" s="77">
        <v>1811</v>
      </c>
      <c r="I42" s="96"/>
      <c r="J42" s="77"/>
      <c r="K42" s="77"/>
      <c r="L42" s="140">
        <f t="shared" si="0"/>
        <v>252330</v>
      </c>
    </row>
    <row r="43" spans="1:12" x14ac:dyDescent="0.2">
      <c r="A43" s="22" t="s">
        <v>395</v>
      </c>
      <c r="B43" s="109"/>
      <c r="C43" s="95"/>
      <c r="D43" s="99"/>
      <c r="E43" s="95"/>
      <c r="F43" s="99"/>
      <c r="G43" s="95"/>
      <c r="H43" s="95"/>
      <c r="I43" s="99"/>
      <c r="J43" s="95"/>
      <c r="K43" s="95"/>
      <c r="L43" s="140">
        <f t="shared" si="0"/>
        <v>0</v>
      </c>
    </row>
    <row r="44" spans="1:12" x14ac:dyDescent="0.2">
      <c r="A44" s="11" t="s">
        <v>30</v>
      </c>
      <c r="B44" s="77">
        <f>SUM(C44:K44)</f>
        <v>228960</v>
      </c>
      <c r="C44" s="77">
        <v>144837</v>
      </c>
      <c r="D44" s="77">
        <v>18501</v>
      </c>
      <c r="E44" s="77">
        <v>61431</v>
      </c>
      <c r="F44" s="77"/>
      <c r="G44" s="77"/>
      <c r="H44" s="77">
        <v>4191</v>
      </c>
      <c r="I44" s="77"/>
      <c r="J44" s="77"/>
      <c r="K44" s="77"/>
      <c r="L44" s="140">
        <f t="shared" si="0"/>
        <v>228960</v>
      </c>
    </row>
    <row r="45" spans="1:12" x14ac:dyDescent="0.2">
      <c r="A45" s="11" t="s">
        <v>579</v>
      </c>
      <c r="B45" s="77">
        <f>SUM(C45:H45)</f>
        <v>230216</v>
      </c>
      <c r="C45" s="77">
        <v>144837</v>
      </c>
      <c r="D45" s="96">
        <v>18501</v>
      </c>
      <c r="E45" s="77">
        <v>62687</v>
      </c>
      <c r="F45" s="96"/>
      <c r="G45" s="77"/>
      <c r="H45" s="77">
        <v>4191</v>
      </c>
      <c r="I45" s="96"/>
      <c r="J45" s="77"/>
      <c r="K45" s="77"/>
      <c r="L45" s="140">
        <f t="shared" si="0"/>
        <v>230216</v>
      </c>
    </row>
    <row r="46" spans="1:12" x14ac:dyDescent="0.2">
      <c r="A46" s="15" t="s">
        <v>680</v>
      </c>
      <c r="B46" s="77">
        <f>SUM(C46:H46)</f>
        <v>231216</v>
      </c>
      <c r="C46" s="77">
        <v>145837</v>
      </c>
      <c r="D46" s="96">
        <v>18501</v>
      </c>
      <c r="E46" s="77">
        <v>62657</v>
      </c>
      <c r="F46" s="96"/>
      <c r="G46" s="77"/>
      <c r="H46" s="77">
        <v>4221</v>
      </c>
      <c r="I46" s="96"/>
      <c r="J46" s="77"/>
      <c r="K46" s="77"/>
      <c r="L46" s="140">
        <f t="shared" si="0"/>
        <v>231216</v>
      </c>
    </row>
    <row r="47" spans="1:12" x14ac:dyDescent="0.2">
      <c r="A47" s="13" t="s">
        <v>396</v>
      </c>
      <c r="B47" s="109"/>
      <c r="C47" s="95"/>
      <c r="D47" s="99"/>
      <c r="E47" s="95"/>
      <c r="F47" s="99"/>
      <c r="G47" s="95"/>
      <c r="H47" s="95"/>
      <c r="I47" s="99"/>
      <c r="J47" s="95"/>
      <c r="K47" s="95"/>
      <c r="L47" s="140">
        <f t="shared" si="0"/>
        <v>0</v>
      </c>
    </row>
    <row r="48" spans="1:12" x14ac:dyDescent="0.2">
      <c r="A48" s="11" t="s">
        <v>27</v>
      </c>
      <c r="B48" s="77">
        <f>SUM(C48:K48)</f>
        <v>117740</v>
      </c>
      <c r="C48" s="77">
        <v>79030</v>
      </c>
      <c r="D48" s="77">
        <v>10956</v>
      </c>
      <c r="E48" s="77">
        <v>26915</v>
      </c>
      <c r="F48" s="77"/>
      <c r="G48" s="77"/>
      <c r="H48" s="77">
        <v>839</v>
      </c>
      <c r="I48" s="77"/>
      <c r="J48" s="77"/>
      <c r="K48" s="77"/>
      <c r="L48" s="140">
        <f t="shared" si="0"/>
        <v>117740</v>
      </c>
    </row>
    <row r="49" spans="1:12" x14ac:dyDescent="0.2">
      <c r="A49" s="11" t="s">
        <v>579</v>
      </c>
      <c r="B49" s="77">
        <f>SUM(C49:H49)</f>
        <v>122229</v>
      </c>
      <c r="C49" s="77">
        <v>81230</v>
      </c>
      <c r="D49" s="96">
        <v>11242</v>
      </c>
      <c r="E49" s="77">
        <v>28918</v>
      </c>
      <c r="F49" s="96"/>
      <c r="G49" s="77"/>
      <c r="H49" s="77">
        <v>839</v>
      </c>
      <c r="I49" s="96"/>
      <c r="J49" s="77"/>
      <c r="K49" s="77"/>
      <c r="L49" s="140">
        <f t="shared" si="0"/>
        <v>122229</v>
      </c>
    </row>
    <row r="50" spans="1:12" x14ac:dyDescent="0.2">
      <c r="A50" s="15" t="s">
        <v>680</v>
      </c>
      <c r="B50" s="77">
        <f>SUM(C50:H50)</f>
        <v>125229</v>
      </c>
      <c r="C50" s="77">
        <v>82730</v>
      </c>
      <c r="D50" s="96">
        <v>11242</v>
      </c>
      <c r="E50" s="77">
        <v>30418</v>
      </c>
      <c r="F50" s="96"/>
      <c r="G50" s="77"/>
      <c r="H50" s="77">
        <v>839</v>
      </c>
      <c r="I50" s="96"/>
      <c r="J50" s="77"/>
      <c r="K50" s="77"/>
      <c r="L50" s="140">
        <f t="shared" si="0"/>
        <v>125229</v>
      </c>
    </row>
    <row r="51" spans="1:12" x14ac:dyDescent="0.2">
      <c r="A51" s="13" t="s">
        <v>397</v>
      </c>
      <c r="B51" s="109"/>
      <c r="C51" s="95"/>
      <c r="D51" s="99"/>
      <c r="E51" s="95"/>
      <c r="F51" s="99"/>
      <c r="G51" s="95"/>
      <c r="H51" s="95"/>
      <c r="I51" s="99"/>
      <c r="J51" s="95"/>
      <c r="K51" s="95"/>
      <c r="L51" s="140">
        <f t="shared" si="0"/>
        <v>0</v>
      </c>
    </row>
    <row r="52" spans="1:12" ht="12.6" customHeight="1" x14ac:dyDescent="0.2">
      <c r="A52" s="11" t="s">
        <v>27</v>
      </c>
      <c r="B52" s="77">
        <f>SUM(C52:K52)</f>
        <v>136331</v>
      </c>
      <c r="C52" s="77">
        <v>89734</v>
      </c>
      <c r="D52" s="77">
        <v>12458</v>
      </c>
      <c r="E52" s="77">
        <v>32862</v>
      </c>
      <c r="F52" s="77"/>
      <c r="G52" s="77">
        <v>0</v>
      </c>
      <c r="H52" s="77">
        <v>1277</v>
      </c>
      <c r="I52" s="77"/>
      <c r="J52" s="77"/>
      <c r="K52" s="77"/>
      <c r="L52" s="140">
        <f t="shared" si="0"/>
        <v>136331</v>
      </c>
    </row>
    <row r="53" spans="1:12" ht="12.6" customHeight="1" x14ac:dyDescent="0.2">
      <c r="A53" s="11" t="s">
        <v>579</v>
      </c>
      <c r="B53" s="77">
        <f>SUM(C53:H53)</f>
        <v>138202</v>
      </c>
      <c r="C53" s="96">
        <v>89934</v>
      </c>
      <c r="D53" s="77">
        <v>12458</v>
      </c>
      <c r="E53" s="96">
        <v>34533</v>
      </c>
      <c r="F53" s="77"/>
      <c r="G53" s="77"/>
      <c r="H53" s="77">
        <v>1277</v>
      </c>
      <c r="I53" s="77"/>
      <c r="J53" s="77"/>
      <c r="K53" s="77"/>
      <c r="L53" s="140">
        <f t="shared" si="0"/>
        <v>138202</v>
      </c>
    </row>
    <row r="54" spans="1:12" ht="12.6" customHeight="1" x14ac:dyDescent="0.2">
      <c r="A54" s="15" t="s">
        <v>680</v>
      </c>
      <c r="B54" s="94">
        <f>SUM(C54:H54)</f>
        <v>141734</v>
      </c>
      <c r="C54" s="96">
        <v>90934</v>
      </c>
      <c r="D54" s="77">
        <v>12458</v>
      </c>
      <c r="E54" s="96">
        <v>37065</v>
      </c>
      <c r="F54" s="77"/>
      <c r="G54" s="77"/>
      <c r="H54" s="77">
        <v>1277</v>
      </c>
      <c r="I54" s="77"/>
      <c r="J54" s="77"/>
      <c r="K54" s="77"/>
      <c r="L54" s="140">
        <f t="shared" si="0"/>
        <v>141734</v>
      </c>
    </row>
    <row r="55" spans="1:12" x14ac:dyDescent="0.2">
      <c r="A55" s="13" t="s">
        <v>91</v>
      </c>
      <c r="B55" s="106"/>
      <c r="C55" s="95"/>
      <c r="D55" s="95"/>
      <c r="E55" s="99"/>
      <c r="F55" s="95"/>
      <c r="G55" s="99"/>
      <c r="H55" s="95"/>
      <c r="I55" s="99"/>
      <c r="J55" s="95"/>
      <c r="K55" s="95"/>
      <c r="L55" s="140">
        <f t="shared" si="0"/>
        <v>0</v>
      </c>
    </row>
    <row r="56" spans="1:12" x14ac:dyDescent="0.2">
      <c r="A56" s="11" t="s">
        <v>27</v>
      </c>
      <c r="B56" s="110">
        <f>SUM(C56:K56)</f>
        <v>6556482</v>
      </c>
      <c r="C56" s="77">
        <f>SUM(C16,C20,C28,C32,C36,C40,C44,C48,C52,C24)</f>
        <v>1565605</v>
      </c>
      <c r="D56" s="77">
        <f t="shared" ref="D56:K56" si="1">SUM(D16,D20,D28,D32,D36,D40,D44,D48,D52,D24)</f>
        <v>222256</v>
      </c>
      <c r="E56" s="96">
        <f t="shared" si="1"/>
        <v>1832800</v>
      </c>
      <c r="F56" s="77">
        <f t="shared" si="1"/>
        <v>22959</v>
      </c>
      <c r="G56" s="96">
        <f t="shared" si="1"/>
        <v>1298556</v>
      </c>
      <c r="H56" s="77">
        <f t="shared" si="1"/>
        <v>960076</v>
      </c>
      <c r="I56" s="96">
        <f t="shared" si="1"/>
        <v>596737</v>
      </c>
      <c r="J56" s="77">
        <f t="shared" si="1"/>
        <v>4400</v>
      </c>
      <c r="K56" s="77">
        <f t="shared" si="1"/>
        <v>53093</v>
      </c>
      <c r="L56" s="140">
        <f t="shared" si="0"/>
        <v>6556482</v>
      </c>
    </row>
    <row r="57" spans="1:12" x14ac:dyDescent="0.2">
      <c r="A57" s="11" t="s">
        <v>579</v>
      </c>
      <c r="B57" s="110">
        <f>SUM(B17,B21,B25,B29,B33,B37,B41,B45,B49,B53)</f>
        <v>7539663</v>
      </c>
      <c r="C57" s="110">
        <f t="shared" ref="C57:K57" si="2">SUM(C17,C21,C25,C29,C33,C37,C41,C45,C49,C53)</f>
        <v>1584885</v>
      </c>
      <c r="D57" s="110">
        <f t="shared" si="2"/>
        <v>224576</v>
      </c>
      <c r="E57" s="110">
        <f t="shared" si="2"/>
        <v>1891922</v>
      </c>
      <c r="F57" s="110">
        <f t="shared" si="2"/>
        <v>22959</v>
      </c>
      <c r="G57" s="110">
        <f t="shared" si="2"/>
        <v>2086606</v>
      </c>
      <c r="H57" s="110">
        <f t="shared" si="2"/>
        <v>1000234</v>
      </c>
      <c r="I57" s="110">
        <f t="shared" si="2"/>
        <v>665537</v>
      </c>
      <c r="J57" s="110">
        <f t="shared" si="2"/>
        <v>4400</v>
      </c>
      <c r="K57" s="110">
        <f t="shared" si="2"/>
        <v>58544</v>
      </c>
      <c r="L57" s="140">
        <f t="shared" si="0"/>
        <v>7539663</v>
      </c>
    </row>
    <row r="58" spans="1:12" x14ac:dyDescent="0.2">
      <c r="A58" s="15" t="s">
        <v>680</v>
      </c>
      <c r="B58" s="110">
        <f>SUM(C58:K58)</f>
        <v>8906359</v>
      </c>
      <c r="C58" s="77">
        <f>SUM(C18,C22,C30,C34,C38,C42,C46,C50,C54,C26)</f>
        <v>1603003</v>
      </c>
      <c r="D58" s="77">
        <f t="shared" ref="D58:K58" si="3">SUM(D18,D22,D30,D34,D38,D42,D46,D50,D54,D26)</f>
        <v>222559</v>
      </c>
      <c r="E58" s="77">
        <f t="shared" si="3"/>
        <v>1962580</v>
      </c>
      <c r="F58" s="77">
        <f t="shared" si="3"/>
        <v>22959</v>
      </c>
      <c r="G58" s="77">
        <f t="shared" si="3"/>
        <v>1817118</v>
      </c>
      <c r="H58" s="77">
        <f t="shared" si="3"/>
        <v>713761</v>
      </c>
      <c r="I58" s="77">
        <f t="shared" si="3"/>
        <v>667251</v>
      </c>
      <c r="J58" s="77">
        <f t="shared" si="3"/>
        <v>638584</v>
      </c>
      <c r="K58" s="77">
        <f t="shared" si="3"/>
        <v>1258544</v>
      </c>
      <c r="L58" s="140">
        <f t="shared" si="0"/>
        <v>8906359</v>
      </c>
    </row>
    <row r="59" spans="1:12" x14ac:dyDescent="0.2">
      <c r="A59" s="1"/>
      <c r="B59" s="146"/>
      <c r="C59" s="1"/>
      <c r="D59" s="1"/>
      <c r="E59" s="1"/>
      <c r="F59" s="1"/>
      <c r="G59" s="1"/>
      <c r="H59" s="1"/>
      <c r="I59" s="1"/>
      <c r="J59" s="1"/>
      <c r="K59" s="1"/>
    </row>
    <row r="60" spans="1:1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2" x14ac:dyDescent="0.2">
      <c r="A61" s="1" t="s">
        <v>128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2" x14ac:dyDescent="0.2">
      <c r="A62" s="1" t="s">
        <v>129</v>
      </c>
      <c r="B62" s="146"/>
      <c r="C62" s="1"/>
      <c r="D62" s="1"/>
      <c r="E62" s="1"/>
      <c r="F62" s="1"/>
      <c r="G62" s="1"/>
      <c r="H62" s="1"/>
      <c r="I62" s="1"/>
      <c r="J62" s="1"/>
      <c r="K62" s="1"/>
    </row>
    <row r="63" spans="1:1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2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</sheetData>
  <mergeCells count="12">
    <mergeCell ref="B10:B13"/>
    <mergeCell ref="K10:K13"/>
    <mergeCell ref="D11:D13"/>
    <mergeCell ref="C10:G10"/>
    <mergeCell ref="H10:J10"/>
    <mergeCell ref="F11:F13"/>
    <mergeCell ref="E11:E13"/>
    <mergeCell ref="C11:C13"/>
    <mergeCell ref="G11:G13"/>
    <mergeCell ref="H11:H13"/>
    <mergeCell ref="J11:J13"/>
    <mergeCell ref="I11:I1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8" firstPageNumber="9" orientation="landscape" r:id="rId1"/>
  <headerFooter alignWithMargins="0">
    <oddFooter>&amp;P. oldal</oddFooter>
  </headerFooter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24</vt:i4>
      </vt:variant>
    </vt:vector>
  </HeadingPairs>
  <TitlesOfParts>
    <vt:vector size="46" baseType="lpstr">
      <vt:lpstr>2-3.mell</vt:lpstr>
      <vt:lpstr>4.mell</vt:lpstr>
      <vt:lpstr>4.1</vt:lpstr>
      <vt:lpstr>4.2</vt:lpstr>
      <vt:lpstr>4.3</vt:lpstr>
      <vt:lpstr>4.4</vt:lpstr>
      <vt:lpstr>4,5</vt:lpstr>
      <vt:lpstr>4,6</vt:lpstr>
      <vt:lpstr>5.mell</vt:lpstr>
      <vt:lpstr>5.1</vt:lpstr>
      <vt:lpstr>5.2</vt:lpstr>
      <vt:lpstr>5.3 </vt:lpstr>
      <vt:lpstr>5.4</vt:lpstr>
      <vt:lpstr>5.5</vt:lpstr>
      <vt:lpstr>5.6</vt:lpstr>
      <vt:lpstr>6.mell.</vt:lpstr>
      <vt:lpstr>7-8.mell.</vt:lpstr>
      <vt:lpstr>9.1-9.2</vt:lpstr>
      <vt:lpstr>9.3. mell.</vt:lpstr>
      <vt:lpstr>10 mell</vt:lpstr>
      <vt:lpstr>11-11.2</vt:lpstr>
      <vt:lpstr>12 mell</vt:lpstr>
      <vt:lpstr>'4.1'!Nyomtatási_cím</vt:lpstr>
      <vt:lpstr>'4.3'!Nyomtatási_cím</vt:lpstr>
      <vt:lpstr>'5.1'!Nyomtatási_cím</vt:lpstr>
      <vt:lpstr>'10 mell'!Nyomtatási_terület</vt:lpstr>
      <vt:lpstr>'11-11.2'!Nyomtatási_terület</vt:lpstr>
      <vt:lpstr>'12 mell'!Nyomtatási_terület</vt:lpstr>
      <vt:lpstr>'2-3.mell'!Nyomtatási_terület</vt:lpstr>
      <vt:lpstr>'4,5'!Nyomtatási_terület</vt:lpstr>
      <vt:lpstr>'4,6'!Nyomtatási_terület</vt:lpstr>
      <vt:lpstr>'4.1'!Nyomtatási_terület</vt:lpstr>
      <vt:lpstr>'4.2'!Nyomtatási_terület</vt:lpstr>
      <vt:lpstr>'4.3'!Nyomtatási_terület</vt:lpstr>
      <vt:lpstr>'4.4'!Nyomtatási_terület</vt:lpstr>
      <vt:lpstr>'4.mell'!Nyomtatási_terület</vt:lpstr>
      <vt:lpstr>'5.1'!Nyomtatási_terület</vt:lpstr>
      <vt:lpstr>'5.3 '!Nyomtatási_terület</vt:lpstr>
      <vt:lpstr>'5.4'!Nyomtatási_terület</vt:lpstr>
      <vt:lpstr>'5.5'!Nyomtatási_terület</vt:lpstr>
      <vt:lpstr>'5.6'!Nyomtatási_terület</vt:lpstr>
      <vt:lpstr>'5.mell'!Nyomtatási_terület</vt:lpstr>
      <vt:lpstr>'6.mell.'!Nyomtatási_terület</vt:lpstr>
      <vt:lpstr>'7-8.mell.'!Nyomtatási_terület</vt:lpstr>
      <vt:lpstr>'9.1-9.2'!Nyomtatási_terület</vt:lpstr>
      <vt:lpstr>'9.3. mell.'!Nyomtatási_terület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Dorog</dc:creator>
  <cp:lastModifiedBy>Tóthné Lieber Mónika</cp:lastModifiedBy>
  <cp:lastPrinted>2024-10-29T09:54:31Z</cp:lastPrinted>
  <dcterms:created xsi:type="dcterms:W3CDTF">2001-01-09T08:56:26Z</dcterms:created>
  <dcterms:modified xsi:type="dcterms:W3CDTF">2024-10-29T09:58:02Z</dcterms:modified>
</cp:coreProperties>
</file>